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2.168.0.160\archiv_text\Kolín_WC Veřejné Zámecká\CD_Kolín_WC_veřejné Zámecká DPS VD01\Výkazy výměr\"/>
    </mc:Choice>
  </mc:AlternateContent>
  <bookViews>
    <workbookView xWindow="0" yWindow="0" windowWidth="25200" windowHeight="11985"/>
  </bookViews>
  <sheets>
    <sheet name="Rekapitulace stavby" sheetId="1" r:id="rId1"/>
    <sheet name="24033a - STAVEBNÍ ÚPRAVY" sheetId="2" r:id="rId2"/>
    <sheet name="Zdravotechnika - výkaz výměr" sheetId="3" r:id="rId3"/>
    <sheet name="Vytápění - výkaz výměr" sheetId="4" r:id="rId4"/>
    <sheet name="Vzduchotechnika - výkaz výměr" sheetId="5" r:id="rId5"/>
    <sheet name="SOUPIS PRACÍ ELEKTRO" sheetId="8" r:id="rId6"/>
    <sheet name="EZS, CCTV - výkaz výměr" sheetId="6" r:id="rId7"/>
  </sheets>
  <externalReferences>
    <externalReference r:id="rId8"/>
    <externalReference r:id="rId9"/>
    <externalReference r:id="rId10"/>
  </externalReferences>
  <definedNames>
    <definedName name="_xlnm._FilterDatabase" localSheetId="1" hidden="1">'24033a - STAVEBNÍ ÚPRAVY'!$C$155:$K$653</definedName>
    <definedName name="CisloRozpoctu">'[1]Krycí list'!$C$2</definedName>
    <definedName name="cislostavby">'[1]Krycí list'!$A$7</definedName>
    <definedName name="koef1">#REF!</definedName>
    <definedName name="koef2">#REF!</definedName>
    <definedName name="Mena" localSheetId="3">[2]Stavba!$J$29</definedName>
    <definedName name="Mena">[3]Stavba!$J$29</definedName>
    <definedName name="NazevRozpoctu">'[1]Krycí list'!$D$2</definedName>
    <definedName name="nazevstavby">'[1]Krycí list'!$C$7</definedName>
    <definedName name="_xlnm.Print_Titles" localSheetId="1">'24033a - STAVEBNÍ ÚPRAVY'!$155:$155</definedName>
    <definedName name="_xlnm.Print_Titles" localSheetId="0">'Rekapitulace stavby'!$92:$92</definedName>
    <definedName name="_xlnm.Print_Area" localSheetId="1">'24033a - STAVEBNÍ ÚPRAVY'!$C$4:$J$76,'24033a - STAVEBNÍ ÚPRAVY'!$C$82:$J$135,'24033a - STAVEBNÍ ÚPRAVY'!$C$141:$K$653</definedName>
    <definedName name="_xlnm.Print_Area" localSheetId="0">'Rekapitulace stavby'!$D$4:$AO$76,'Rekapitulace stavby'!$C$82:$AQ$97</definedName>
    <definedName name="_xlnm.Print_Area" localSheetId="3">'Vytápění - výkaz výměr'!$A$1:$U$21</definedName>
    <definedName name="_xlnm.Print_Area" localSheetId="2">'Zdravotechnika - výkaz výměr'!$A$1:$U$65</definedName>
    <definedName name="PocetMJ" localSheetId="3">#REF!</definedName>
    <definedName name="PocetMJ">#REF!</definedName>
    <definedName name="SazbaDPH1">'[1]Krycí list'!$C$30</definedName>
    <definedName name="SazbaDPH2">'[1]Krycí list'!$C$32</definedName>
    <definedName name="SloupecCC" localSheetId="3">#REF!</definedName>
    <definedName name="SloupecCC">#REF!</definedName>
    <definedName name="SloupecCisloPol" localSheetId="3">#REF!</definedName>
    <definedName name="SloupecCisloPol">#REF!</definedName>
    <definedName name="SloupecJC" localSheetId="3">#REF!</definedName>
    <definedName name="SloupecJC">#REF!</definedName>
    <definedName name="SloupecMJ" localSheetId="3">#REF!</definedName>
    <definedName name="SloupecMJ">#REF!</definedName>
    <definedName name="SloupecMnozstvi" localSheetId="3">#REF!</definedName>
    <definedName name="SloupecMnozstvi">#REF!</definedName>
    <definedName name="SloupecNazPol" localSheetId="3">#REF!</definedName>
    <definedName name="SloupecNazPol">#REF!</definedName>
    <definedName name="SloupecPC" localSheetId="3">#REF!</definedName>
    <definedName name="SloupecPC">#REF!</definedName>
    <definedName name="ZakladDPHSni" localSheetId="3">[2]Stavba!$G$23</definedName>
    <definedName name="ZakladDPHSni">[3]Stavba!$G$23</definedName>
    <definedName name="ZakladDPHZakl" localSheetId="3">[2]Stavba!$G$25</definedName>
    <definedName name="ZakladDPHZakl">[3]Stavba!$G$25</definedName>
  </definedNames>
  <calcPr calcId="152511"/>
</workbook>
</file>

<file path=xl/calcChain.xml><?xml version="1.0" encoding="utf-8"?>
<calcChain xmlns="http://schemas.openxmlformats.org/spreadsheetml/2006/main">
  <c r="G174" i="8" l="1"/>
  <c r="G173" i="8"/>
  <c r="G172" i="8"/>
  <c r="G171" i="8"/>
  <c r="G175" i="8" s="1"/>
  <c r="D22" i="8" s="1"/>
  <c r="G170" i="8"/>
  <c r="G159" i="8"/>
  <c r="G160" i="8" s="1"/>
  <c r="D18" i="8" s="1"/>
  <c r="G151" i="8"/>
  <c r="G150" i="8"/>
  <c r="G149" i="8"/>
  <c r="G152" i="8" s="1"/>
  <c r="D17" i="8" s="1"/>
  <c r="G141" i="8"/>
  <c r="G140" i="8"/>
  <c r="G139" i="8"/>
  <c r="G138" i="8"/>
  <c r="G142" i="8" s="1"/>
  <c r="D16" i="8" s="1"/>
  <c r="G137" i="8"/>
  <c r="G136" i="8"/>
  <c r="G124" i="8"/>
  <c r="G123" i="8"/>
  <c r="G122" i="8"/>
  <c r="G121" i="8"/>
  <c r="G120" i="8"/>
  <c r="G119" i="8"/>
  <c r="G118" i="8"/>
  <c r="G117" i="8"/>
  <c r="G116" i="8"/>
  <c r="G115" i="8"/>
  <c r="G114" i="8"/>
  <c r="G113" i="8"/>
  <c r="G112" i="8"/>
  <c r="G111" i="8"/>
  <c r="G110" i="8"/>
  <c r="G109" i="8"/>
  <c r="G108" i="8"/>
  <c r="G107" i="8"/>
  <c r="G106" i="8"/>
  <c r="G105" i="8"/>
  <c r="G104" i="8"/>
  <c r="G103" i="8"/>
  <c r="G102" i="8"/>
  <c r="G101" i="8"/>
  <c r="G100" i="8"/>
  <c r="G99" i="8"/>
  <c r="G98" i="8"/>
  <c r="G97" i="8"/>
  <c r="G96" i="8"/>
  <c r="G95" i="8"/>
  <c r="G94" i="8"/>
  <c r="G93" i="8"/>
  <c r="G92" i="8"/>
  <c r="G91" i="8"/>
  <c r="G90" i="8"/>
  <c r="G89" i="8"/>
  <c r="G125" i="8" s="1"/>
  <c r="G88" i="8"/>
  <c r="G87" i="8"/>
  <c r="G79" i="8"/>
  <c r="G78" i="8"/>
  <c r="G77" i="8"/>
  <c r="G76" i="8"/>
  <c r="G75" i="8"/>
  <c r="G74" i="8"/>
  <c r="G73" i="8"/>
  <c r="G72" i="8"/>
  <c r="G71" i="8"/>
  <c r="G70" i="8"/>
  <c r="G69" i="8"/>
  <c r="G68" i="8"/>
  <c r="G67" i="8"/>
  <c r="G66" i="8"/>
  <c r="G65" i="8"/>
  <c r="G64" i="8"/>
  <c r="G63" i="8"/>
  <c r="G62" i="8"/>
  <c r="G61" i="8"/>
  <c r="G60" i="8"/>
  <c r="G59" i="8"/>
  <c r="G58" i="8"/>
  <c r="G57" i="8"/>
  <c r="G56" i="8"/>
  <c r="G55" i="8"/>
  <c r="G54" i="8"/>
  <c r="G53" i="8"/>
  <c r="G52" i="8"/>
  <c r="G51" i="8"/>
  <c r="G50" i="8"/>
  <c r="G49" i="8"/>
  <c r="G48" i="8"/>
  <c r="G47" i="8"/>
  <c r="G46" i="8"/>
  <c r="G45" i="8"/>
  <c r="G44" i="8"/>
  <c r="G43" i="8"/>
  <c r="G80" i="8" s="1"/>
  <c r="D12" i="8" s="1"/>
  <c r="E28" i="6"/>
  <c r="F28" i="6" s="1"/>
  <c r="E27" i="6"/>
  <c r="F27" i="6" s="1"/>
  <c r="E26" i="6"/>
  <c r="F26" i="6" s="1"/>
  <c r="E25" i="6"/>
  <c r="F25" i="6" s="1"/>
  <c r="E24" i="6"/>
  <c r="F24" i="6" s="1"/>
  <c r="E23" i="6"/>
  <c r="F23" i="6" s="1"/>
  <c r="E22" i="6"/>
  <c r="F22" i="6" s="1"/>
  <c r="E21" i="6"/>
  <c r="F21" i="6" s="1"/>
  <c r="E20" i="6"/>
  <c r="F20" i="6" s="1"/>
  <c r="E19" i="6"/>
  <c r="F19" i="6" s="1"/>
  <c r="E18" i="6"/>
  <c r="F18" i="6" s="1"/>
  <c r="E17" i="6"/>
  <c r="F17" i="6" s="1"/>
  <c r="E16" i="6"/>
  <c r="F16" i="6" s="1"/>
  <c r="E15" i="6"/>
  <c r="F15" i="6" s="1"/>
  <c r="E14" i="6"/>
  <c r="F14" i="6" s="1"/>
  <c r="E13" i="6"/>
  <c r="F13" i="6" s="1"/>
  <c r="E12" i="6"/>
  <c r="F12" i="6" s="1"/>
  <c r="E11" i="6"/>
  <c r="F11" i="6" s="1"/>
  <c r="E10" i="6"/>
  <c r="F10" i="6" s="1"/>
  <c r="E9" i="6"/>
  <c r="F9" i="6" s="1"/>
  <c r="E8" i="6"/>
  <c r="F8" i="6" s="1"/>
  <c r="E7" i="6"/>
  <c r="F7" i="6" s="1"/>
  <c r="G126" i="8" l="1"/>
  <c r="G127" i="8" s="1"/>
  <c r="F29" i="6"/>
  <c r="E29" i="6"/>
  <c r="G128" i="8" l="1"/>
  <c r="D14" i="8" s="1"/>
  <c r="D13" i="8"/>
  <c r="G129" i="8"/>
  <c r="H61" i="5"/>
  <c r="F61" i="5"/>
  <c r="H59" i="5"/>
  <c r="F59" i="5"/>
  <c r="H57" i="5"/>
  <c r="F57" i="5"/>
  <c r="H55" i="5"/>
  <c r="F55" i="5"/>
  <c r="H53" i="5"/>
  <c r="F53" i="5"/>
  <c r="H47" i="5"/>
  <c r="F47" i="5"/>
  <c r="H45" i="5"/>
  <c r="F45" i="5"/>
  <c r="H43" i="5"/>
  <c r="F43" i="5"/>
  <c r="H42" i="5"/>
  <c r="F42" i="5"/>
  <c r="H41" i="5"/>
  <c r="F41" i="5"/>
  <c r="H40" i="5"/>
  <c r="F40" i="5"/>
  <c r="H39" i="5"/>
  <c r="F39" i="5"/>
  <c r="H34" i="5"/>
  <c r="F34" i="5"/>
  <c r="H32" i="5"/>
  <c r="F32" i="5"/>
  <c r="H30" i="5"/>
  <c r="F30" i="5"/>
  <c r="H28" i="5"/>
  <c r="F28" i="5"/>
  <c r="H26" i="5"/>
  <c r="F26" i="5"/>
  <c r="H24" i="5"/>
  <c r="F24" i="5"/>
  <c r="H22" i="5"/>
  <c r="F22" i="5"/>
  <c r="H20" i="5"/>
  <c r="F20" i="5"/>
  <c r="H18" i="5"/>
  <c r="F18" i="5"/>
  <c r="H16" i="5"/>
  <c r="F16" i="5"/>
  <c r="H14" i="5"/>
  <c r="F14" i="5"/>
  <c r="H12" i="5"/>
  <c r="F12" i="5"/>
  <c r="U19" i="4"/>
  <c r="Q19" i="4"/>
  <c r="O19" i="4"/>
  <c r="M19" i="4"/>
  <c r="K19" i="4"/>
  <c r="I19" i="4"/>
  <c r="G19" i="4"/>
  <c r="U18" i="4"/>
  <c r="Q18" i="4"/>
  <c r="O18" i="4"/>
  <c r="M18" i="4"/>
  <c r="K18" i="4"/>
  <c r="I18" i="4"/>
  <c r="G18" i="4"/>
  <c r="U17" i="4"/>
  <c r="Q17" i="4"/>
  <c r="O17" i="4"/>
  <c r="K17" i="4"/>
  <c r="I17" i="4"/>
  <c r="G17" i="4"/>
  <c r="M17" i="4" s="1"/>
  <c r="U16" i="4"/>
  <c r="Q16" i="4"/>
  <c r="O16" i="4"/>
  <c r="O13" i="4" s="1"/>
  <c r="K16" i="4"/>
  <c r="I16" i="4"/>
  <c r="G16" i="4"/>
  <c r="M16" i="4" s="1"/>
  <c r="U15" i="4"/>
  <c r="Q15" i="4"/>
  <c r="O15" i="4"/>
  <c r="M15" i="4"/>
  <c r="K15" i="4"/>
  <c r="I15" i="4"/>
  <c r="G15" i="4"/>
  <c r="U14" i="4"/>
  <c r="U13" i="4" s="1"/>
  <c r="Q14" i="4"/>
  <c r="O14" i="4"/>
  <c r="M14" i="4"/>
  <c r="M13" i="4" s="1"/>
  <c r="K14" i="4"/>
  <c r="K13" i="4" s="1"/>
  <c r="I14" i="4"/>
  <c r="G14" i="4"/>
  <c r="Q13" i="4"/>
  <c r="I13" i="4"/>
  <c r="U12" i="4"/>
  <c r="Q12" i="4"/>
  <c r="Q11" i="4" s="1"/>
  <c r="O12" i="4"/>
  <c r="O11" i="4" s="1"/>
  <c r="K12" i="4"/>
  <c r="I12" i="4"/>
  <c r="I11" i="4" s="1"/>
  <c r="G12" i="4"/>
  <c r="M12" i="4" s="1"/>
  <c r="M11" i="4" s="1"/>
  <c r="U11" i="4"/>
  <c r="K11" i="4"/>
  <c r="U10" i="4"/>
  <c r="Q10" i="4"/>
  <c r="O10" i="4"/>
  <c r="M10" i="4"/>
  <c r="K10" i="4"/>
  <c r="I10" i="4"/>
  <c r="G10" i="4"/>
  <c r="U9" i="4"/>
  <c r="U8" i="4" s="1"/>
  <c r="Q9" i="4"/>
  <c r="Q8" i="4" s="1"/>
  <c r="O9" i="4"/>
  <c r="K9" i="4"/>
  <c r="K8" i="4" s="1"/>
  <c r="I9" i="4"/>
  <c r="I8" i="4" s="1"/>
  <c r="G9" i="4"/>
  <c r="M9" i="4" s="1"/>
  <c r="M8" i="4" s="1"/>
  <c r="O8" i="4"/>
  <c r="G8" i="4"/>
  <c r="F64" i="5" l="1"/>
  <c r="E77" i="5" s="1"/>
  <c r="E85" i="5" s="1"/>
  <c r="H64" i="5"/>
  <c r="E78" i="5" s="1"/>
  <c r="D15" i="8"/>
  <c r="D20" i="8" s="1"/>
  <c r="D24" i="8" s="1"/>
  <c r="D29" i="8" s="1"/>
  <c r="G11" i="4"/>
  <c r="G13" i="4"/>
  <c r="U63" i="3" l="1"/>
  <c r="Q63" i="3"/>
  <c r="O63" i="3"/>
  <c r="M63" i="3"/>
  <c r="K63" i="3"/>
  <c r="I63" i="3"/>
  <c r="G63" i="3"/>
  <c r="U62" i="3"/>
  <c r="U61" i="3" s="1"/>
  <c r="Q62" i="3"/>
  <c r="O62" i="3"/>
  <c r="O61" i="3" s="1"/>
  <c r="K62" i="3"/>
  <c r="K61" i="3" s="1"/>
  <c r="I62" i="3"/>
  <c r="G62" i="3"/>
  <c r="M62" i="3" s="1"/>
  <c r="M61" i="3" s="1"/>
  <c r="Q61" i="3"/>
  <c r="I61" i="3"/>
  <c r="G61" i="3"/>
  <c r="U60" i="3"/>
  <c r="Q60" i="3"/>
  <c r="O60" i="3"/>
  <c r="K60" i="3"/>
  <c r="I60" i="3"/>
  <c r="G60" i="3"/>
  <c r="M60" i="3" s="1"/>
  <c r="U59" i="3"/>
  <c r="Q59" i="3"/>
  <c r="O59" i="3"/>
  <c r="M59" i="3"/>
  <c r="K59" i="3"/>
  <c r="I59" i="3"/>
  <c r="G59" i="3"/>
  <c r="U58" i="3"/>
  <c r="Q58" i="3"/>
  <c r="O58" i="3"/>
  <c r="K58" i="3"/>
  <c r="I58" i="3"/>
  <c r="G58" i="3"/>
  <c r="M58" i="3" s="1"/>
  <c r="U57" i="3"/>
  <c r="Q57" i="3"/>
  <c r="O57" i="3"/>
  <c r="K57" i="3"/>
  <c r="I57" i="3"/>
  <c r="G57" i="3"/>
  <c r="M57" i="3" s="1"/>
  <c r="U56" i="3"/>
  <c r="Q56" i="3"/>
  <c r="O56" i="3"/>
  <c r="M56" i="3"/>
  <c r="K56" i="3"/>
  <c r="I56" i="3"/>
  <c r="G56" i="3"/>
  <c r="U55" i="3"/>
  <c r="Q55" i="3"/>
  <c r="O55" i="3"/>
  <c r="M55" i="3"/>
  <c r="K55" i="3"/>
  <c r="I55" i="3"/>
  <c r="G55" i="3"/>
  <c r="U54" i="3"/>
  <c r="Q54" i="3"/>
  <c r="O54" i="3"/>
  <c r="K54" i="3"/>
  <c r="I54" i="3"/>
  <c r="G54" i="3"/>
  <c r="M54" i="3" s="1"/>
  <c r="U53" i="3"/>
  <c r="Q53" i="3"/>
  <c r="O53" i="3"/>
  <c r="K53" i="3"/>
  <c r="I53" i="3"/>
  <c r="G53" i="3"/>
  <c r="M53" i="3" s="1"/>
  <c r="U52" i="3"/>
  <c r="Q52" i="3"/>
  <c r="O52" i="3"/>
  <c r="M52" i="3"/>
  <c r="K52" i="3"/>
  <c r="I52" i="3"/>
  <c r="G52" i="3"/>
  <c r="U51" i="3"/>
  <c r="Q51" i="3"/>
  <c r="O51" i="3"/>
  <c r="M51" i="3"/>
  <c r="K51" i="3"/>
  <c r="I51" i="3"/>
  <c r="G51" i="3"/>
  <c r="U50" i="3"/>
  <c r="Q50" i="3"/>
  <c r="O50" i="3"/>
  <c r="K50" i="3"/>
  <c r="I50" i="3"/>
  <c r="G50" i="3"/>
  <c r="M50" i="3" s="1"/>
  <c r="U49" i="3"/>
  <c r="Q49" i="3"/>
  <c r="O49" i="3"/>
  <c r="K49" i="3"/>
  <c r="I49" i="3"/>
  <c r="G49" i="3"/>
  <c r="M49" i="3" s="1"/>
  <c r="U48" i="3"/>
  <c r="Q48" i="3"/>
  <c r="O48" i="3"/>
  <c r="M48" i="3"/>
  <c r="K48" i="3"/>
  <c r="I48" i="3"/>
  <c r="G48" i="3"/>
  <c r="U47" i="3"/>
  <c r="Q47" i="3"/>
  <c r="O47" i="3"/>
  <c r="M47" i="3"/>
  <c r="K47" i="3"/>
  <c r="I47" i="3"/>
  <c r="G47" i="3"/>
  <c r="U46" i="3"/>
  <c r="Q46" i="3"/>
  <c r="O46" i="3"/>
  <c r="K46" i="3"/>
  <c r="I46" i="3"/>
  <c r="G46" i="3"/>
  <c r="M46" i="3" s="1"/>
  <c r="U45" i="3"/>
  <c r="Q45" i="3"/>
  <c r="O45" i="3"/>
  <c r="K45" i="3"/>
  <c r="I45" i="3"/>
  <c r="G45" i="3"/>
  <c r="M45" i="3" s="1"/>
  <c r="U44" i="3"/>
  <c r="Q44" i="3"/>
  <c r="O44" i="3"/>
  <c r="O42" i="3" s="1"/>
  <c r="M44" i="3"/>
  <c r="K44" i="3"/>
  <c r="I44" i="3"/>
  <c r="G44" i="3"/>
  <c r="G42" i="3" s="1"/>
  <c r="U43" i="3"/>
  <c r="U42" i="3" s="1"/>
  <c r="Q43" i="3"/>
  <c r="O43" i="3"/>
  <c r="M43" i="3"/>
  <c r="M42" i="3" s="1"/>
  <c r="K43" i="3"/>
  <c r="K42" i="3" s="1"/>
  <c r="I43" i="3"/>
  <c r="G43" i="3"/>
  <c r="Q42" i="3"/>
  <c r="I42" i="3"/>
  <c r="U41" i="3"/>
  <c r="Q41" i="3"/>
  <c r="O41" i="3"/>
  <c r="K41" i="3"/>
  <c r="I41" i="3"/>
  <c r="G41" i="3"/>
  <c r="M41" i="3" s="1"/>
  <c r="U40" i="3"/>
  <c r="Q40" i="3"/>
  <c r="O40" i="3"/>
  <c r="M40" i="3"/>
  <c r="K40" i="3"/>
  <c r="I40" i="3"/>
  <c r="G40" i="3"/>
  <c r="U39" i="3"/>
  <c r="Q39" i="3"/>
  <c r="O39" i="3"/>
  <c r="M39" i="3"/>
  <c r="K39" i="3"/>
  <c r="I39" i="3"/>
  <c r="G39" i="3"/>
  <c r="U38" i="3"/>
  <c r="Q38" i="3"/>
  <c r="O38" i="3"/>
  <c r="K38" i="3"/>
  <c r="I38" i="3"/>
  <c r="G38" i="3"/>
  <c r="M38" i="3" s="1"/>
  <c r="U37" i="3"/>
  <c r="Q37" i="3"/>
  <c r="O37" i="3"/>
  <c r="K37" i="3"/>
  <c r="I37" i="3"/>
  <c r="G37" i="3"/>
  <c r="M37" i="3" s="1"/>
  <c r="U36" i="3"/>
  <c r="Q36" i="3"/>
  <c r="O36" i="3"/>
  <c r="M36" i="3"/>
  <c r="K36" i="3"/>
  <c r="I36" i="3"/>
  <c r="G36" i="3"/>
  <c r="U35" i="3"/>
  <c r="Q35" i="3"/>
  <c r="O35" i="3"/>
  <c r="M35" i="3"/>
  <c r="K35" i="3"/>
  <c r="I35" i="3"/>
  <c r="G35" i="3"/>
  <c r="U34" i="3"/>
  <c r="Q34" i="3"/>
  <c r="O34" i="3"/>
  <c r="K34" i="3"/>
  <c r="I34" i="3"/>
  <c r="G34" i="3"/>
  <c r="M34" i="3" s="1"/>
  <c r="U33" i="3"/>
  <c r="Q33" i="3"/>
  <c r="O33" i="3"/>
  <c r="K33" i="3"/>
  <c r="I33" i="3"/>
  <c r="G33" i="3"/>
  <c r="M33" i="3" s="1"/>
  <c r="U32" i="3"/>
  <c r="Q32" i="3"/>
  <c r="O32" i="3"/>
  <c r="M32" i="3"/>
  <c r="K32" i="3"/>
  <c r="I32" i="3"/>
  <c r="G32" i="3"/>
  <c r="U31" i="3"/>
  <c r="Q31" i="3"/>
  <c r="O31" i="3"/>
  <c r="M31" i="3"/>
  <c r="K31" i="3"/>
  <c r="I31" i="3"/>
  <c r="G31" i="3"/>
  <c r="U30" i="3"/>
  <c r="U28" i="3" s="1"/>
  <c r="Q30" i="3"/>
  <c r="O30" i="3"/>
  <c r="K30" i="3"/>
  <c r="K28" i="3" s="1"/>
  <c r="I30" i="3"/>
  <c r="G30" i="3"/>
  <c r="M30" i="3" s="1"/>
  <c r="U29" i="3"/>
  <c r="Q29" i="3"/>
  <c r="Q28" i="3" s="1"/>
  <c r="O29" i="3"/>
  <c r="O28" i="3" s="1"/>
  <c r="K29" i="3"/>
  <c r="I29" i="3"/>
  <c r="I28" i="3" s="1"/>
  <c r="G29" i="3"/>
  <c r="M29" i="3" s="1"/>
  <c r="G28" i="3"/>
  <c r="U27" i="3"/>
  <c r="Q27" i="3"/>
  <c r="O27" i="3"/>
  <c r="M27" i="3"/>
  <c r="K27" i="3"/>
  <c r="I27" i="3"/>
  <c r="G27" i="3"/>
  <c r="U26" i="3"/>
  <c r="Q26" i="3"/>
  <c r="O26" i="3"/>
  <c r="K26" i="3"/>
  <c r="I26" i="3"/>
  <c r="G26" i="3"/>
  <c r="M26" i="3" s="1"/>
  <c r="U25" i="3"/>
  <c r="Q25" i="3"/>
  <c r="O25" i="3"/>
  <c r="K25" i="3"/>
  <c r="I25" i="3"/>
  <c r="G25" i="3"/>
  <c r="M25" i="3" s="1"/>
  <c r="U24" i="3"/>
  <c r="Q24" i="3"/>
  <c r="O24" i="3"/>
  <c r="M24" i="3"/>
  <c r="K24" i="3"/>
  <c r="I24" i="3"/>
  <c r="G24" i="3"/>
  <c r="U23" i="3"/>
  <c r="Q23" i="3"/>
  <c r="O23" i="3"/>
  <c r="M23" i="3"/>
  <c r="K23" i="3"/>
  <c r="I23" i="3"/>
  <c r="G23" i="3"/>
  <c r="U22" i="3"/>
  <c r="Q22" i="3"/>
  <c r="O22" i="3"/>
  <c r="K22" i="3"/>
  <c r="I22" i="3"/>
  <c r="G22" i="3"/>
  <c r="M22" i="3" s="1"/>
  <c r="U21" i="3"/>
  <c r="Q21" i="3"/>
  <c r="O21" i="3"/>
  <c r="K21" i="3"/>
  <c r="I21" i="3"/>
  <c r="G21" i="3"/>
  <c r="M21" i="3" s="1"/>
  <c r="U20" i="3"/>
  <c r="Q20" i="3"/>
  <c r="O20" i="3"/>
  <c r="M20" i="3"/>
  <c r="K20" i="3"/>
  <c r="I20" i="3"/>
  <c r="G20" i="3"/>
  <c r="U19" i="3"/>
  <c r="Q19" i="3"/>
  <c r="O19" i="3"/>
  <c r="M19" i="3"/>
  <c r="K19" i="3"/>
  <c r="I19" i="3"/>
  <c r="G19" i="3"/>
  <c r="U18" i="3"/>
  <c r="Q18" i="3"/>
  <c r="O18" i="3"/>
  <c r="K18" i="3"/>
  <c r="I18" i="3"/>
  <c r="G18" i="3"/>
  <c r="M18" i="3" s="1"/>
  <c r="U17" i="3"/>
  <c r="Q17" i="3"/>
  <c r="O17" i="3"/>
  <c r="K17" i="3"/>
  <c r="I17" i="3"/>
  <c r="G17" i="3"/>
  <c r="M17" i="3" s="1"/>
  <c r="U16" i="3"/>
  <c r="Q16" i="3"/>
  <c r="O16" i="3"/>
  <c r="M16" i="3"/>
  <c r="K16" i="3"/>
  <c r="I16" i="3"/>
  <c r="G16" i="3"/>
  <c r="U15" i="3"/>
  <c r="Q15" i="3"/>
  <c r="O15" i="3"/>
  <c r="M15" i="3"/>
  <c r="K15" i="3"/>
  <c r="I15" i="3"/>
  <c r="G15" i="3"/>
  <c r="U14" i="3"/>
  <c r="Q14" i="3"/>
  <c r="O14" i="3"/>
  <c r="K14" i="3"/>
  <c r="I14" i="3"/>
  <c r="G14" i="3"/>
  <c r="M14" i="3" s="1"/>
  <c r="U13" i="3"/>
  <c r="Q13" i="3"/>
  <c r="O13" i="3"/>
  <c r="K13" i="3"/>
  <c r="I13" i="3"/>
  <c r="G13" i="3"/>
  <c r="M13" i="3" s="1"/>
  <c r="U12" i="3"/>
  <c r="Q12" i="3"/>
  <c r="O12" i="3"/>
  <c r="M12" i="3"/>
  <c r="K12" i="3"/>
  <c r="I12" i="3"/>
  <c r="G12" i="3"/>
  <c r="U11" i="3"/>
  <c r="Q11" i="3"/>
  <c r="O11" i="3"/>
  <c r="M11" i="3"/>
  <c r="K11" i="3"/>
  <c r="I11" i="3"/>
  <c r="G11" i="3"/>
  <c r="U10" i="3"/>
  <c r="U8" i="3" s="1"/>
  <c r="Q10" i="3"/>
  <c r="O10" i="3"/>
  <c r="K10" i="3"/>
  <c r="K8" i="3" s="1"/>
  <c r="I10" i="3"/>
  <c r="G10" i="3"/>
  <c r="M10" i="3" s="1"/>
  <c r="U9" i="3"/>
  <c r="Q9" i="3"/>
  <c r="Q8" i="3" s="1"/>
  <c r="O9" i="3"/>
  <c r="O8" i="3" s="1"/>
  <c r="K9" i="3"/>
  <c r="I9" i="3"/>
  <c r="I8" i="3" s="1"/>
  <c r="G9" i="3"/>
  <c r="M9" i="3" s="1"/>
  <c r="G8" i="3"/>
  <c r="M8" i="3" l="1"/>
  <c r="M28" i="3"/>
  <c r="J39" i="2" l="1"/>
  <c r="J38" i="2"/>
  <c r="AY96" i="1"/>
  <c r="J37" i="2"/>
  <c r="AX96" i="1" s="1"/>
  <c r="BI653" i="2"/>
  <c r="BH653" i="2"/>
  <c r="BG653" i="2"/>
  <c r="BF653" i="2"/>
  <c r="T653" i="2"/>
  <c r="R653" i="2"/>
  <c r="P653" i="2"/>
  <c r="BI652" i="2"/>
  <c r="BH652" i="2"/>
  <c r="BG652" i="2"/>
  <c r="BF652" i="2"/>
  <c r="T652" i="2"/>
  <c r="R652" i="2"/>
  <c r="P652" i="2"/>
  <c r="BI650" i="2"/>
  <c r="BH650" i="2"/>
  <c r="BG650" i="2"/>
  <c r="BF650" i="2"/>
  <c r="T650" i="2"/>
  <c r="T649" i="2" s="1"/>
  <c r="R650" i="2"/>
  <c r="R649" i="2" s="1"/>
  <c r="P650" i="2"/>
  <c r="P649" i="2" s="1"/>
  <c r="BI647" i="2"/>
  <c r="BH647" i="2"/>
  <c r="BG647" i="2"/>
  <c r="BF647" i="2"/>
  <c r="T647" i="2"/>
  <c r="R647" i="2"/>
  <c r="P647" i="2"/>
  <c r="BI646" i="2"/>
  <c r="BH646" i="2"/>
  <c r="BG646" i="2"/>
  <c r="BF646" i="2"/>
  <c r="T646" i="2"/>
  <c r="R646" i="2"/>
  <c r="P646" i="2"/>
  <c r="BI643" i="2"/>
  <c r="BH643" i="2"/>
  <c r="BG643" i="2"/>
  <c r="BF643" i="2"/>
  <c r="T643" i="2"/>
  <c r="R643" i="2"/>
  <c r="P643" i="2"/>
  <c r="BI641" i="2"/>
  <c r="BH641" i="2"/>
  <c r="BG641" i="2"/>
  <c r="BF641" i="2"/>
  <c r="T641" i="2"/>
  <c r="R641" i="2"/>
  <c r="P641" i="2"/>
  <c r="BI639" i="2"/>
  <c r="BH639" i="2"/>
  <c r="BG639" i="2"/>
  <c r="BF639" i="2"/>
  <c r="T639" i="2"/>
  <c r="R639" i="2"/>
  <c r="P639" i="2"/>
  <c r="BI637" i="2"/>
  <c r="BH637" i="2"/>
  <c r="BG637" i="2"/>
  <c r="BF637" i="2"/>
  <c r="T637" i="2"/>
  <c r="R637" i="2"/>
  <c r="P637" i="2"/>
  <c r="BI635" i="2"/>
  <c r="BH635" i="2"/>
  <c r="BG635" i="2"/>
  <c r="BF635" i="2"/>
  <c r="T635" i="2"/>
  <c r="R635" i="2"/>
  <c r="P635" i="2"/>
  <c r="BI634" i="2"/>
  <c r="BH634" i="2"/>
  <c r="BG634" i="2"/>
  <c r="BF634" i="2"/>
  <c r="T634" i="2"/>
  <c r="R634" i="2"/>
  <c r="P634" i="2"/>
  <c r="BI632" i="2"/>
  <c r="BH632" i="2"/>
  <c r="BG632" i="2"/>
  <c r="BF632" i="2"/>
  <c r="T632" i="2"/>
  <c r="R632" i="2"/>
  <c r="P632" i="2"/>
  <c r="BI631" i="2"/>
  <c r="BH631" i="2"/>
  <c r="BG631" i="2"/>
  <c r="BF631" i="2"/>
  <c r="T631" i="2"/>
  <c r="R631" i="2"/>
  <c r="P631" i="2"/>
  <c r="BI629" i="2"/>
  <c r="BH629" i="2"/>
  <c r="BG629" i="2"/>
  <c r="BF629" i="2"/>
  <c r="T629" i="2"/>
  <c r="R629" i="2"/>
  <c r="P629" i="2"/>
  <c r="BI627" i="2"/>
  <c r="BH627" i="2"/>
  <c r="BG627" i="2"/>
  <c r="BF627" i="2"/>
  <c r="T627" i="2"/>
  <c r="R627" i="2"/>
  <c r="P627" i="2"/>
  <c r="BI625" i="2"/>
  <c r="BH625" i="2"/>
  <c r="BG625" i="2"/>
  <c r="BF625" i="2"/>
  <c r="T625" i="2"/>
  <c r="R625" i="2"/>
  <c r="P625" i="2"/>
  <c r="BI621" i="2"/>
  <c r="BH621" i="2"/>
  <c r="BG621" i="2"/>
  <c r="BF621" i="2"/>
  <c r="T621" i="2"/>
  <c r="R621" i="2"/>
  <c r="P621" i="2"/>
  <c r="BI620" i="2"/>
  <c r="BH620" i="2"/>
  <c r="BG620" i="2"/>
  <c r="BF620" i="2"/>
  <c r="T620" i="2"/>
  <c r="R620" i="2"/>
  <c r="P620" i="2"/>
  <c r="BI618" i="2"/>
  <c r="BH618" i="2"/>
  <c r="BG618" i="2"/>
  <c r="BF618" i="2"/>
  <c r="T618" i="2"/>
  <c r="R618" i="2"/>
  <c r="P618" i="2"/>
  <c r="BI617" i="2"/>
  <c r="BH617" i="2"/>
  <c r="BG617" i="2"/>
  <c r="BF617" i="2"/>
  <c r="T617" i="2"/>
  <c r="R617" i="2"/>
  <c r="P617" i="2"/>
  <c r="BI612" i="2"/>
  <c r="BH612" i="2"/>
  <c r="BG612" i="2"/>
  <c r="BF612" i="2"/>
  <c r="T612" i="2"/>
  <c r="R612" i="2"/>
  <c r="P612" i="2"/>
  <c r="BI610" i="2"/>
  <c r="BH610" i="2"/>
  <c r="BG610" i="2"/>
  <c r="BF610" i="2"/>
  <c r="T610" i="2"/>
  <c r="R610" i="2"/>
  <c r="P610" i="2"/>
  <c r="BI608" i="2"/>
  <c r="BH608" i="2"/>
  <c r="BG608" i="2"/>
  <c r="BF608" i="2"/>
  <c r="T608" i="2"/>
  <c r="R608" i="2"/>
  <c r="P608" i="2"/>
  <c r="BI607" i="2"/>
  <c r="BH607" i="2"/>
  <c r="BG607" i="2"/>
  <c r="BF607" i="2"/>
  <c r="T607" i="2"/>
  <c r="R607" i="2"/>
  <c r="P607" i="2"/>
  <c r="BI604" i="2"/>
  <c r="BH604" i="2"/>
  <c r="BG604" i="2"/>
  <c r="BF604" i="2"/>
  <c r="T604" i="2"/>
  <c r="R604" i="2"/>
  <c r="P604" i="2"/>
  <c r="BI602" i="2"/>
  <c r="BH602" i="2"/>
  <c r="BG602" i="2"/>
  <c r="BF602" i="2"/>
  <c r="T602" i="2"/>
  <c r="R602" i="2"/>
  <c r="P602" i="2"/>
  <c r="BI600" i="2"/>
  <c r="BH600" i="2"/>
  <c r="BG600" i="2"/>
  <c r="BF600" i="2"/>
  <c r="T600" i="2"/>
  <c r="R600" i="2"/>
  <c r="P600" i="2"/>
  <c r="BI599" i="2"/>
  <c r="BH599" i="2"/>
  <c r="BG599" i="2"/>
  <c r="BF599" i="2"/>
  <c r="T599" i="2"/>
  <c r="R599" i="2"/>
  <c r="P599" i="2"/>
  <c r="BI598" i="2"/>
  <c r="BH598" i="2"/>
  <c r="BG598" i="2"/>
  <c r="BF598" i="2"/>
  <c r="T598" i="2"/>
  <c r="R598" i="2"/>
  <c r="P598" i="2"/>
  <c r="BI597" i="2"/>
  <c r="BH597" i="2"/>
  <c r="BG597" i="2"/>
  <c r="BF597" i="2"/>
  <c r="T597" i="2"/>
  <c r="R597" i="2"/>
  <c r="P597" i="2"/>
  <c r="BI596" i="2"/>
  <c r="BH596" i="2"/>
  <c r="BG596" i="2"/>
  <c r="BF596" i="2"/>
  <c r="T596" i="2"/>
  <c r="R596" i="2"/>
  <c r="P596" i="2"/>
  <c r="BI594" i="2"/>
  <c r="BH594" i="2"/>
  <c r="BG594" i="2"/>
  <c r="BF594" i="2"/>
  <c r="T594" i="2"/>
  <c r="R594" i="2"/>
  <c r="P594" i="2"/>
  <c r="BI593" i="2"/>
  <c r="BH593" i="2"/>
  <c r="BG593" i="2"/>
  <c r="BF593" i="2"/>
  <c r="T593" i="2"/>
  <c r="R593" i="2"/>
  <c r="P593" i="2"/>
  <c r="BI592" i="2"/>
  <c r="BH592" i="2"/>
  <c r="BG592" i="2"/>
  <c r="BF592" i="2"/>
  <c r="T592" i="2"/>
  <c r="R592" i="2"/>
  <c r="P592" i="2"/>
  <c r="BI591" i="2"/>
  <c r="BH591" i="2"/>
  <c r="BG591" i="2"/>
  <c r="BF591" i="2"/>
  <c r="T591" i="2"/>
  <c r="R591" i="2"/>
  <c r="P591" i="2"/>
  <c r="BI590" i="2"/>
  <c r="BH590" i="2"/>
  <c r="BG590" i="2"/>
  <c r="BF590" i="2"/>
  <c r="T590" i="2"/>
  <c r="R590" i="2"/>
  <c r="P590" i="2"/>
  <c r="BI589" i="2"/>
  <c r="BH589" i="2"/>
  <c r="BG589" i="2"/>
  <c r="BF589" i="2"/>
  <c r="T589" i="2"/>
  <c r="R589" i="2"/>
  <c r="P589" i="2"/>
  <c r="BI588" i="2"/>
  <c r="BH588" i="2"/>
  <c r="BG588" i="2"/>
  <c r="BF588" i="2"/>
  <c r="T588" i="2"/>
  <c r="R588" i="2"/>
  <c r="P588" i="2"/>
  <c r="BI587" i="2"/>
  <c r="BH587" i="2"/>
  <c r="BG587" i="2"/>
  <c r="BF587" i="2"/>
  <c r="T587" i="2"/>
  <c r="R587" i="2"/>
  <c r="P587" i="2"/>
  <c r="BI586" i="2"/>
  <c r="BH586" i="2"/>
  <c r="BG586" i="2"/>
  <c r="BF586" i="2"/>
  <c r="T586" i="2"/>
  <c r="R586" i="2"/>
  <c r="P586" i="2"/>
  <c r="BI585" i="2"/>
  <c r="BH585" i="2"/>
  <c r="BG585" i="2"/>
  <c r="BF585" i="2"/>
  <c r="T585" i="2"/>
  <c r="R585" i="2"/>
  <c r="P585" i="2"/>
  <c r="BI584" i="2"/>
  <c r="BH584" i="2"/>
  <c r="BG584" i="2"/>
  <c r="BF584" i="2"/>
  <c r="T584" i="2"/>
  <c r="R584" i="2"/>
  <c r="P584" i="2"/>
  <c r="BI583" i="2"/>
  <c r="BH583" i="2"/>
  <c r="BG583" i="2"/>
  <c r="BF583" i="2"/>
  <c r="T583" i="2"/>
  <c r="R583" i="2"/>
  <c r="P583" i="2"/>
  <c r="BI582" i="2"/>
  <c r="BH582" i="2"/>
  <c r="BG582" i="2"/>
  <c r="BF582" i="2"/>
  <c r="T582" i="2"/>
  <c r="R582" i="2"/>
  <c r="P582" i="2"/>
  <c r="BI581" i="2"/>
  <c r="BH581" i="2"/>
  <c r="BG581" i="2"/>
  <c r="BF581" i="2"/>
  <c r="T581" i="2"/>
  <c r="R581" i="2"/>
  <c r="P581" i="2"/>
  <c r="BI580" i="2"/>
  <c r="BH580" i="2"/>
  <c r="BG580" i="2"/>
  <c r="BF580" i="2"/>
  <c r="T580" i="2"/>
  <c r="R580" i="2"/>
  <c r="P580" i="2"/>
  <c r="BI579" i="2"/>
  <c r="BH579" i="2"/>
  <c r="BG579" i="2"/>
  <c r="BF579" i="2"/>
  <c r="T579" i="2"/>
  <c r="R579" i="2"/>
  <c r="P579" i="2"/>
  <c r="BI578" i="2"/>
  <c r="BH578" i="2"/>
  <c r="BG578" i="2"/>
  <c r="BF578" i="2"/>
  <c r="T578" i="2"/>
  <c r="R578" i="2"/>
  <c r="P578" i="2"/>
  <c r="BI577" i="2"/>
  <c r="BH577" i="2"/>
  <c r="BG577" i="2"/>
  <c r="BF577" i="2"/>
  <c r="T577" i="2"/>
  <c r="R577" i="2"/>
  <c r="P577" i="2"/>
  <c r="BI576" i="2"/>
  <c r="BH576" i="2"/>
  <c r="BG576" i="2"/>
  <c r="BF576" i="2"/>
  <c r="T576" i="2"/>
  <c r="R576" i="2"/>
  <c r="P576" i="2"/>
  <c r="BI575" i="2"/>
  <c r="BH575" i="2"/>
  <c r="BG575" i="2"/>
  <c r="BF575" i="2"/>
  <c r="T575" i="2"/>
  <c r="R575" i="2"/>
  <c r="P575" i="2"/>
  <c r="BI573" i="2"/>
  <c r="BH573" i="2"/>
  <c r="BG573" i="2"/>
  <c r="BF573" i="2"/>
  <c r="T573" i="2"/>
  <c r="R573" i="2"/>
  <c r="P573" i="2"/>
  <c r="BI572" i="2"/>
  <c r="BH572" i="2"/>
  <c r="BG572" i="2"/>
  <c r="BF572" i="2"/>
  <c r="T572" i="2"/>
  <c r="R572" i="2"/>
  <c r="P572" i="2"/>
  <c r="BI570" i="2"/>
  <c r="BH570" i="2"/>
  <c r="BG570" i="2"/>
  <c r="BF570" i="2"/>
  <c r="T570" i="2"/>
  <c r="R570" i="2"/>
  <c r="P570" i="2"/>
  <c r="BI568" i="2"/>
  <c r="BH568" i="2"/>
  <c r="BG568" i="2"/>
  <c r="BF568" i="2"/>
  <c r="T568" i="2"/>
  <c r="R568" i="2"/>
  <c r="P568" i="2"/>
  <c r="BI566" i="2"/>
  <c r="BH566" i="2"/>
  <c r="BG566" i="2"/>
  <c r="BF566" i="2"/>
  <c r="T566" i="2"/>
  <c r="R566" i="2"/>
  <c r="P566" i="2"/>
  <c r="BI564" i="2"/>
  <c r="BH564" i="2"/>
  <c r="BG564" i="2"/>
  <c r="BF564" i="2"/>
  <c r="T564" i="2"/>
  <c r="R564" i="2"/>
  <c r="P564" i="2"/>
  <c r="BI563" i="2"/>
  <c r="BH563" i="2"/>
  <c r="BG563" i="2"/>
  <c r="BF563" i="2"/>
  <c r="T563" i="2"/>
  <c r="R563" i="2"/>
  <c r="P563" i="2"/>
  <c r="BI561" i="2"/>
  <c r="BH561" i="2"/>
  <c r="BG561" i="2"/>
  <c r="BF561" i="2"/>
  <c r="T561" i="2"/>
  <c r="R561" i="2"/>
  <c r="P561" i="2"/>
  <c r="BI559" i="2"/>
  <c r="BH559" i="2"/>
  <c r="BG559" i="2"/>
  <c r="BF559" i="2"/>
  <c r="T559" i="2"/>
  <c r="R559" i="2"/>
  <c r="P559" i="2"/>
  <c r="BI557" i="2"/>
  <c r="BH557" i="2"/>
  <c r="BG557" i="2"/>
  <c r="BF557" i="2"/>
  <c r="T557" i="2"/>
  <c r="R557" i="2"/>
  <c r="P557" i="2"/>
  <c r="BI555" i="2"/>
  <c r="BH555" i="2"/>
  <c r="BG555" i="2"/>
  <c r="BF555" i="2"/>
  <c r="T555" i="2"/>
  <c r="R555" i="2"/>
  <c r="P555" i="2"/>
  <c r="BI553" i="2"/>
  <c r="BH553" i="2"/>
  <c r="BG553" i="2"/>
  <c r="BF553" i="2"/>
  <c r="T553" i="2"/>
  <c r="R553" i="2"/>
  <c r="P553" i="2"/>
  <c r="BI552" i="2"/>
  <c r="BH552" i="2"/>
  <c r="BG552" i="2"/>
  <c r="BF552" i="2"/>
  <c r="T552" i="2"/>
  <c r="R552" i="2"/>
  <c r="P552" i="2"/>
  <c r="BI550" i="2"/>
  <c r="BH550" i="2"/>
  <c r="BG550" i="2"/>
  <c r="BF550" i="2"/>
  <c r="T550" i="2"/>
  <c r="R550" i="2"/>
  <c r="P550" i="2"/>
  <c r="BI548" i="2"/>
  <c r="BH548" i="2"/>
  <c r="BG548" i="2"/>
  <c r="BF548" i="2"/>
  <c r="T548" i="2"/>
  <c r="R548" i="2"/>
  <c r="P548" i="2"/>
  <c r="BI547" i="2"/>
  <c r="BH547" i="2"/>
  <c r="BG547" i="2"/>
  <c r="BF547" i="2"/>
  <c r="T547" i="2"/>
  <c r="R547" i="2"/>
  <c r="P547" i="2"/>
  <c r="BI546" i="2"/>
  <c r="BH546" i="2"/>
  <c r="BG546" i="2"/>
  <c r="BF546" i="2"/>
  <c r="T546" i="2"/>
  <c r="R546" i="2"/>
  <c r="P546" i="2"/>
  <c r="BI544" i="2"/>
  <c r="BH544" i="2"/>
  <c r="BG544" i="2"/>
  <c r="BF544" i="2"/>
  <c r="T544" i="2"/>
  <c r="R544" i="2"/>
  <c r="P544" i="2"/>
  <c r="BI542" i="2"/>
  <c r="BH542" i="2"/>
  <c r="BG542" i="2"/>
  <c r="BF542" i="2"/>
  <c r="T542" i="2"/>
  <c r="R542" i="2"/>
  <c r="P542" i="2"/>
  <c r="BI541" i="2"/>
  <c r="BH541" i="2"/>
  <c r="BG541" i="2"/>
  <c r="BF541" i="2"/>
  <c r="T541" i="2"/>
  <c r="R541" i="2"/>
  <c r="P541" i="2"/>
  <c r="BI539" i="2"/>
  <c r="BH539" i="2"/>
  <c r="BG539" i="2"/>
  <c r="BF539" i="2"/>
  <c r="T539" i="2"/>
  <c r="R539" i="2"/>
  <c r="P539" i="2"/>
  <c r="BI538" i="2"/>
  <c r="BH538" i="2"/>
  <c r="BG538" i="2"/>
  <c r="BF538" i="2"/>
  <c r="T538" i="2"/>
  <c r="R538" i="2"/>
  <c r="P538" i="2"/>
  <c r="BI537" i="2"/>
  <c r="BH537" i="2"/>
  <c r="BG537" i="2"/>
  <c r="BF537" i="2"/>
  <c r="T537" i="2"/>
  <c r="R537" i="2"/>
  <c r="P537" i="2"/>
  <c r="BI535" i="2"/>
  <c r="BH535" i="2"/>
  <c r="BG535" i="2"/>
  <c r="BF535" i="2"/>
  <c r="T535" i="2"/>
  <c r="R535" i="2"/>
  <c r="P535" i="2"/>
  <c r="BI534" i="2"/>
  <c r="BH534" i="2"/>
  <c r="BG534" i="2"/>
  <c r="BF534" i="2"/>
  <c r="T534" i="2"/>
  <c r="R534" i="2"/>
  <c r="P534" i="2"/>
  <c r="BI532" i="2"/>
  <c r="BH532" i="2"/>
  <c r="BG532" i="2"/>
  <c r="BF532" i="2"/>
  <c r="T532" i="2"/>
  <c r="R532" i="2"/>
  <c r="P532" i="2"/>
  <c r="BI530" i="2"/>
  <c r="BH530" i="2"/>
  <c r="BG530" i="2"/>
  <c r="BF530" i="2"/>
  <c r="T530" i="2"/>
  <c r="R530" i="2"/>
  <c r="P530" i="2"/>
  <c r="BI528" i="2"/>
  <c r="BH528" i="2"/>
  <c r="BG528" i="2"/>
  <c r="BF528" i="2"/>
  <c r="T528" i="2"/>
  <c r="T527" i="2"/>
  <c r="R528" i="2"/>
  <c r="R527" i="2" s="1"/>
  <c r="P528" i="2"/>
  <c r="P527" i="2"/>
  <c r="BI526" i="2"/>
  <c r="BH526" i="2"/>
  <c r="BG526" i="2"/>
  <c r="BF526" i="2"/>
  <c r="T526" i="2"/>
  <c r="T525" i="2"/>
  <c r="R526" i="2"/>
  <c r="R525" i="2"/>
  <c r="P526" i="2"/>
  <c r="P525" i="2"/>
  <c r="BI523" i="2"/>
  <c r="BH523" i="2"/>
  <c r="BG523" i="2"/>
  <c r="BF523" i="2"/>
  <c r="T523" i="2"/>
  <c r="R523" i="2"/>
  <c r="P523" i="2"/>
  <c r="BI521" i="2"/>
  <c r="BH521" i="2"/>
  <c r="BG521" i="2"/>
  <c r="BF521" i="2"/>
  <c r="T521" i="2"/>
  <c r="R521" i="2"/>
  <c r="P521" i="2"/>
  <c r="BI520" i="2"/>
  <c r="BH520" i="2"/>
  <c r="BG520" i="2"/>
  <c r="BF520" i="2"/>
  <c r="T520" i="2"/>
  <c r="R520" i="2"/>
  <c r="P520" i="2"/>
  <c r="BI518" i="2"/>
  <c r="BH518" i="2"/>
  <c r="BG518" i="2"/>
  <c r="BF518" i="2"/>
  <c r="T518" i="2"/>
  <c r="T517" i="2" s="1"/>
  <c r="R518" i="2"/>
  <c r="R517" i="2" s="1"/>
  <c r="P518" i="2"/>
  <c r="P517" i="2" s="1"/>
  <c r="BI516" i="2"/>
  <c r="BH516" i="2"/>
  <c r="BG516" i="2"/>
  <c r="BF516" i="2"/>
  <c r="T516" i="2"/>
  <c r="T515" i="2" s="1"/>
  <c r="R516" i="2"/>
  <c r="R515" i="2" s="1"/>
  <c r="P516" i="2"/>
  <c r="P515" i="2" s="1"/>
  <c r="BI514" i="2"/>
  <c r="BH514" i="2"/>
  <c r="BG514" i="2"/>
  <c r="BF514" i="2"/>
  <c r="T514" i="2"/>
  <c r="R514" i="2"/>
  <c r="P514" i="2"/>
  <c r="BI513" i="2"/>
  <c r="BH513" i="2"/>
  <c r="BG513" i="2"/>
  <c r="BF513" i="2"/>
  <c r="T513" i="2"/>
  <c r="R513" i="2"/>
  <c r="P513" i="2"/>
  <c r="BI512" i="2"/>
  <c r="BH512" i="2"/>
  <c r="BG512" i="2"/>
  <c r="BF512" i="2"/>
  <c r="T512" i="2"/>
  <c r="R512" i="2"/>
  <c r="P512" i="2"/>
  <c r="BI511" i="2"/>
  <c r="BH511" i="2"/>
  <c r="BG511" i="2"/>
  <c r="BF511" i="2"/>
  <c r="T511" i="2"/>
  <c r="R511" i="2"/>
  <c r="P511" i="2"/>
  <c r="BI510" i="2"/>
  <c r="BH510" i="2"/>
  <c r="BG510" i="2"/>
  <c r="BF510" i="2"/>
  <c r="T510" i="2"/>
  <c r="R510" i="2"/>
  <c r="P510" i="2"/>
  <c r="BI508" i="2"/>
  <c r="BH508" i="2"/>
  <c r="BG508" i="2"/>
  <c r="BF508" i="2"/>
  <c r="T508" i="2"/>
  <c r="T507" i="2"/>
  <c r="R508" i="2"/>
  <c r="R507" i="2"/>
  <c r="P508" i="2"/>
  <c r="P507" i="2"/>
  <c r="BI506" i="2"/>
  <c r="BH506" i="2"/>
  <c r="BG506" i="2"/>
  <c r="BF506" i="2"/>
  <c r="T506" i="2"/>
  <c r="R506" i="2"/>
  <c r="P506" i="2"/>
  <c r="BI505" i="2"/>
  <c r="BH505" i="2"/>
  <c r="BG505" i="2"/>
  <c r="BF505" i="2"/>
  <c r="T505" i="2"/>
  <c r="R505" i="2"/>
  <c r="P505" i="2"/>
  <c r="BI504" i="2"/>
  <c r="BH504" i="2"/>
  <c r="BG504" i="2"/>
  <c r="BF504" i="2"/>
  <c r="T504" i="2"/>
  <c r="R504" i="2"/>
  <c r="P504" i="2"/>
  <c r="BI502" i="2"/>
  <c r="BH502" i="2"/>
  <c r="BG502" i="2"/>
  <c r="BF502" i="2"/>
  <c r="T502" i="2"/>
  <c r="R502" i="2"/>
  <c r="P502" i="2"/>
  <c r="BI500" i="2"/>
  <c r="BH500" i="2"/>
  <c r="BG500" i="2"/>
  <c r="BF500" i="2"/>
  <c r="T500" i="2"/>
  <c r="R500" i="2"/>
  <c r="P500" i="2"/>
  <c r="BI499" i="2"/>
  <c r="BH499" i="2"/>
  <c r="BG499" i="2"/>
  <c r="BF499" i="2"/>
  <c r="T499" i="2"/>
  <c r="R499" i="2"/>
  <c r="P499" i="2"/>
  <c r="BI497" i="2"/>
  <c r="BH497" i="2"/>
  <c r="BG497" i="2"/>
  <c r="BF497" i="2"/>
  <c r="T497" i="2"/>
  <c r="R497" i="2"/>
  <c r="P497" i="2"/>
  <c r="BI496" i="2"/>
  <c r="BH496" i="2"/>
  <c r="BG496" i="2"/>
  <c r="BF496" i="2"/>
  <c r="T496" i="2"/>
  <c r="R496" i="2"/>
  <c r="P496" i="2"/>
  <c r="BI494" i="2"/>
  <c r="BH494" i="2"/>
  <c r="BG494" i="2"/>
  <c r="BF494" i="2"/>
  <c r="T494" i="2"/>
  <c r="R494" i="2"/>
  <c r="P494" i="2"/>
  <c r="BI492" i="2"/>
  <c r="BH492" i="2"/>
  <c r="BG492" i="2"/>
  <c r="BF492" i="2"/>
  <c r="T492" i="2"/>
  <c r="R492" i="2"/>
  <c r="P492" i="2"/>
  <c r="BI490" i="2"/>
  <c r="BH490" i="2"/>
  <c r="BG490" i="2"/>
  <c r="BF490" i="2"/>
  <c r="T490" i="2"/>
  <c r="R490" i="2"/>
  <c r="P490" i="2"/>
  <c r="BI488" i="2"/>
  <c r="BH488" i="2"/>
  <c r="BG488" i="2"/>
  <c r="BF488" i="2"/>
  <c r="T488" i="2"/>
  <c r="R488" i="2"/>
  <c r="P488" i="2"/>
  <c r="BI487" i="2"/>
  <c r="BH487" i="2"/>
  <c r="BG487" i="2"/>
  <c r="BF487" i="2"/>
  <c r="T487" i="2"/>
  <c r="R487" i="2"/>
  <c r="P487" i="2"/>
  <c r="BI485" i="2"/>
  <c r="BH485" i="2"/>
  <c r="BG485" i="2"/>
  <c r="BF485" i="2"/>
  <c r="T485" i="2"/>
  <c r="R485" i="2"/>
  <c r="P485" i="2"/>
  <c r="BI483" i="2"/>
  <c r="BH483" i="2"/>
  <c r="BG483" i="2"/>
  <c r="BF483" i="2"/>
  <c r="T483" i="2"/>
  <c r="R483" i="2"/>
  <c r="P483" i="2"/>
  <c r="BI482" i="2"/>
  <c r="BH482" i="2"/>
  <c r="BG482" i="2"/>
  <c r="BF482" i="2"/>
  <c r="T482" i="2"/>
  <c r="R482" i="2"/>
  <c r="P482" i="2"/>
  <c r="BI480" i="2"/>
  <c r="BH480" i="2"/>
  <c r="BG480" i="2"/>
  <c r="BF480" i="2"/>
  <c r="T480" i="2"/>
  <c r="R480" i="2"/>
  <c r="P480" i="2"/>
  <c r="BI478" i="2"/>
  <c r="BH478" i="2"/>
  <c r="BG478" i="2"/>
  <c r="BF478" i="2"/>
  <c r="T478" i="2"/>
  <c r="R478" i="2"/>
  <c r="P478" i="2"/>
  <c r="BI477" i="2"/>
  <c r="BH477" i="2"/>
  <c r="BG477" i="2"/>
  <c r="BF477" i="2"/>
  <c r="T477" i="2"/>
  <c r="R477" i="2"/>
  <c r="P477" i="2"/>
  <c r="BI475" i="2"/>
  <c r="BH475" i="2"/>
  <c r="BG475" i="2"/>
  <c r="BF475" i="2"/>
  <c r="T475" i="2"/>
  <c r="R475" i="2"/>
  <c r="P475" i="2"/>
  <c r="BI473" i="2"/>
  <c r="BH473" i="2"/>
  <c r="BG473" i="2"/>
  <c r="BF473" i="2"/>
  <c r="T473" i="2"/>
  <c r="R473" i="2"/>
  <c r="P473" i="2"/>
  <c r="BI472" i="2"/>
  <c r="BH472" i="2"/>
  <c r="BG472" i="2"/>
  <c r="BF472" i="2"/>
  <c r="T472" i="2"/>
  <c r="R472" i="2"/>
  <c r="P472" i="2"/>
  <c r="BI470" i="2"/>
  <c r="BH470" i="2"/>
  <c r="BG470" i="2"/>
  <c r="BF470" i="2"/>
  <c r="T470" i="2"/>
  <c r="R470" i="2"/>
  <c r="P470" i="2"/>
  <c r="BI468" i="2"/>
  <c r="BH468" i="2"/>
  <c r="BG468" i="2"/>
  <c r="BF468" i="2"/>
  <c r="T468" i="2"/>
  <c r="R468" i="2"/>
  <c r="P468" i="2"/>
  <c r="BI467" i="2"/>
  <c r="BH467" i="2"/>
  <c r="BG467" i="2"/>
  <c r="BF467" i="2"/>
  <c r="T467" i="2"/>
  <c r="R467" i="2"/>
  <c r="P467" i="2"/>
  <c r="BI465" i="2"/>
  <c r="BH465" i="2"/>
  <c r="BG465" i="2"/>
  <c r="BF465" i="2"/>
  <c r="T465" i="2"/>
  <c r="R465" i="2"/>
  <c r="P465" i="2"/>
  <c r="BI464" i="2"/>
  <c r="BH464" i="2"/>
  <c r="BG464" i="2"/>
  <c r="BF464" i="2"/>
  <c r="T464" i="2"/>
  <c r="R464" i="2"/>
  <c r="P464" i="2"/>
  <c r="BI462" i="2"/>
  <c r="BH462" i="2"/>
  <c r="BG462" i="2"/>
  <c r="BF462" i="2"/>
  <c r="T462" i="2"/>
  <c r="R462" i="2"/>
  <c r="P462" i="2"/>
  <c r="BI460" i="2"/>
  <c r="BH460" i="2"/>
  <c r="BG460" i="2"/>
  <c r="BF460" i="2"/>
  <c r="T460" i="2"/>
  <c r="R460" i="2"/>
  <c r="P460" i="2"/>
  <c r="BI458" i="2"/>
  <c r="BH458" i="2"/>
  <c r="BG458" i="2"/>
  <c r="BF458" i="2"/>
  <c r="T458" i="2"/>
  <c r="R458" i="2"/>
  <c r="P458" i="2"/>
  <c r="BI456" i="2"/>
  <c r="BH456" i="2"/>
  <c r="BG456" i="2"/>
  <c r="BF456" i="2"/>
  <c r="T456" i="2"/>
  <c r="R456" i="2"/>
  <c r="P456" i="2"/>
  <c r="BI453" i="2"/>
  <c r="BH453" i="2"/>
  <c r="BG453" i="2"/>
  <c r="BF453" i="2"/>
  <c r="T453" i="2"/>
  <c r="T452" i="2"/>
  <c r="R453" i="2"/>
  <c r="R452" i="2" s="1"/>
  <c r="P453" i="2"/>
  <c r="P452" i="2"/>
  <c r="BI451" i="2"/>
  <c r="BH451" i="2"/>
  <c r="BG451" i="2"/>
  <c r="BF451" i="2"/>
  <c r="T451" i="2"/>
  <c r="R451" i="2"/>
  <c r="P451" i="2"/>
  <c r="BI449" i="2"/>
  <c r="BH449" i="2"/>
  <c r="BG449" i="2"/>
  <c r="BF449" i="2"/>
  <c r="T449" i="2"/>
  <c r="R449" i="2"/>
  <c r="P449" i="2"/>
  <c r="BI447" i="2"/>
  <c r="BH447" i="2"/>
  <c r="BG447" i="2"/>
  <c r="BF447" i="2"/>
  <c r="T447" i="2"/>
  <c r="R447" i="2"/>
  <c r="P447" i="2"/>
  <c r="BI445" i="2"/>
  <c r="BH445" i="2"/>
  <c r="BG445" i="2"/>
  <c r="BF445" i="2"/>
  <c r="T445" i="2"/>
  <c r="R445" i="2"/>
  <c r="P445" i="2"/>
  <c r="BI443" i="2"/>
  <c r="BH443" i="2"/>
  <c r="BG443" i="2"/>
  <c r="BF443" i="2"/>
  <c r="T443" i="2"/>
  <c r="R443" i="2"/>
  <c r="P443" i="2"/>
  <c r="BI442" i="2"/>
  <c r="BH442" i="2"/>
  <c r="BG442" i="2"/>
  <c r="BF442" i="2"/>
  <c r="T442" i="2"/>
  <c r="R442" i="2"/>
  <c r="P442" i="2"/>
  <c r="BI440" i="2"/>
  <c r="BH440" i="2"/>
  <c r="BG440" i="2"/>
  <c r="BF440" i="2"/>
  <c r="T440" i="2"/>
  <c r="R440" i="2"/>
  <c r="P440" i="2"/>
  <c r="BI438" i="2"/>
  <c r="BH438" i="2"/>
  <c r="BG438" i="2"/>
  <c r="BF438" i="2"/>
  <c r="T438" i="2"/>
  <c r="R438" i="2"/>
  <c r="P438" i="2"/>
  <c r="BI433" i="2"/>
  <c r="BH433" i="2"/>
  <c r="BG433" i="2"/>
  <c r="BF433" i="2"/>
  <c r="T433" i="2"/>
  <c r="R433" i="2"/>
  <c r="P433" i="2"/>
  <c r="BI432" i="2"/>
  <c r="BH432" i="2"/>
  <c r="BG432" i="2"/>
  <c r="BF432" i="2"/>
  <c r="T432" i="2"/>
  <c r="R432" i="2"/>
  <c r="P432" i="2"/>
  <c r="BI426" i="2"/>
  <c r="BH426" i="2"/>
  <c r="BG426" i="2"/>
  <c r="BF426" i="2"/>
  <c r="T426" i="2"/>
  <c r="R426" i="2"/>
  <c r="P426" i="2"/>
  <c r="BI421" i="2"/>
  <c r="BH421" i="2"/>
  <c r="BG421" i="2"/>
  <c r="BF421" i="2"/>
  <c r="T421" i="2"/>
  <c r="R421" i="2"/>
  <c r="P421" i="2"/>
  <c r="BI419" i="2"/>
  <c r="BH419" i="2"/>
  <c r="BG419" i="2"/>
  <c r="BF419" i="2"/>
  <c r="T419" i="2"/>
  <c r="R419" i="2"/>
  <c r="P419" i="2"/>
  <c r="BI417" i="2"/>
  <c r="BH417" i="2"/>
  <c r="BG417" i="2"/>
  <c r="BF417" i="2"/>
  <c r="T417" i="2"/>
  <c r="R417" i="2"/>
  <c r="P417" i="2"/>
  <c r="BI415" i="2"/>
  <c r="BH415" i="2"/>
  <c r="BG415" i="2"/>
  <c r="BF415" i="2"/>
  <c r="T415" i="2"/>
  <c r="R415" i="2"/>
  <c r="P415" i="2"/>
  <c r="BI414" i="2"/>
  <c r="BH414" i="2"/>
  <c r="BG414" i="2"/>
  <c r="BF414" i="2"/>
  <c r="T414" i="2"/>
  <c r="R414" i="2"/>
  <c r="P414" i="2"/>
  <c r="BI412" i="2"/>
  <c r="BH412" i="2"/>
  <c r="BG412" i="2"/>
  <c r="BF412" i="2"/>
  <c r="T412" i="2"/>
  <c r="R412" i="2"/>
  <c r="P412" i="2"/>
  <c r="BI410" i="2"/>
  <c r="BH410" i="2"/>
  <c r="BG410" i="2"/>
  <c r="BF410" i="2"/>
  <c r="T410" i="2"/>
  <c r="R410" i="2"/>
  <c r="P410" i="2"/>
  <c r="BI408" i="2"/>
  <c r="BH408" i="2"/>
  <c r="BG408" i="2"/>
  <c r="BF408" i="2"/>
  <c r="T408" i="2"/>
  <c r="R408" i="2"/>
  <c r="P408" i="2"/>
  <c r="BI406" i="2"/>
  <c r="BH406" i="2"/>
  <c r="BG406" i="2"/>
  <c r="BF406" i="2"/>
  <c r="T406" i="2"/>
  <c r="R406" i="2"/>
  <c r="P406" i="2"/>
  <c r="BI404" i="2"/>
  <c r="BH404" i="2"/>
  <c r="BG404" i="2"/>
  <c r="BF404" i="2"/>
  <c r="T404" i="2"/>
  <c r="R404" i="2"/>
  <c r="P404" i="2"/>
  <c r="BI402" i="2"/>
  <c r="BH402" i="2"/>
  <c r="BG402" i="2"/>
  <c r="BF402" i="2"/>
  <c r="T402" i="2"/>
  <c r="R402" i="2"/>
  <c r="P402" i="2"/>
  <c r="BI400" i="2"/>
  <c r="BH400" i="2"/>
  <c r="BG400" i="2"/>
  <c r="BF400" i="2"/>
  <c r="T400" i="2"/>
  <c r="R400" i="2"/>
  <c r="P400" i="2"/>
  <c r="BI398" i="2"/>
  <c r="BH398" i="2"/>
  <c r="BG398" i="2"/>
  <c r="BF398" i="2"/>
  <c r="T398" i="2"/>
  <c r="R398" i="2"/>
  <c r="P398" i="2"/>
  <c r="BI396" i="2"/>
  <c r="BH396" i="2"/>
  <c r="BG396" i="2"/>
  <c r="BF396" i="2"/>
  <c r="T396" i="2"/>
  <c r="R396" i="2"/>
  <c r="P396" i="2"/>
  <c r="BI394" i="2"/>
  <c r="BH394" i="2"/>
  <c r="BG394" i="2"/>
  <c r="BF394" i="2"/>
  <c r="T394" i="2"/>
  <c r="R394" i="2"/>
  <c r="P394" i="2"/>
  <c r="BI392" i="2"/>
  <c r="BH392" i="2"/>
  <c r="BG392" i="2"/>
  <c r="BF392" i="2"/>
  <c r="T392" i="2"/>
  <c r="R392" i="2"/>
  <c r="P392" i="2"/>
  <c r="BI390" i="2"/>
  <c r="BH390" i="2"/>
  <c r="BG390" i="2"/>
  <c r="BF390" i="2"/>
  <c r="T390" i="2"/>
  <c r="R390" i="2"/>
  <c r="P390" i="2"/>
  <c r="BI388" i="2"/>
  <c r="BH388" i="2"/>
  <c r="BG388" i="2"/>
  <c r="BF388" i="2"/>
  <c r="T388" i="2"/>
  <c r="R388" i="2"/>
  <c r="P388" i="2"/>
  <c r="BI383" i="2"/>
  <c r="BH383" i="2"/>
  <c r="BG383" i="2"/>
  <c r="BF383" i="2"/>
  <c r="T383" i="2"/>
  <c r="R383" i="2"/>
  <c r="P383" i="2"/>
  <c r="BI381" i="2"/>
  <c r="BH381" i="2"/>
  <c r="BG381" i="2"/>
  <c r="BF381" i="2"/>
  <c r="T381" i="2"/>
  <c r="R381" i="2"/>
  <c r="P381" i="2"/>
  <c r="BI379" i="2"/>
  <c r="BH379" i="2"/>
  <c r="BG379" i="2"/>
  <c r="BF379" i="2"/>
  <c r="T379" i="2"/>
  <c r="R379" i="2"/>
  <c r="P379" i="2"/>
  <c r="BI377" i="2"/>
  <c r="BH377" i="2"/>
  <c r="BG377" i="2"/>
  <c r="BF377" i="2"/>
  <c r="T377" i="2"/>
  <c r="R377" i="2"/>
  <c r="P377" i="2"/>
  <c r="BI375" i="2"/>
  <c r="BH375" i="2"/>
  <c r="BG375" i="2"/>
  <c r="BF375" i="2"/>
  <c r="T375" i="2"/>
  <c r="R375" i="2"/>
  <c r="P375" i="2"/>
  <c r="BI371" i="2"/>
  <c r="BH371" i="2"/>
  <c r="BG371" i="2"/>
  <c r="BF371" i="2"/>
  <c r="T371" i="2"/>
  <c r="R371" i="2"/>
  <c r="P371" i="2"/>
  <c r="BI370" i="2"/>
  <c r="BH370" i="2"/>
  <c r="BG370" i="2"/>
  <c r="BF370" i="2"/>
  <c r="T370" i="2"/>
  <c r="R370" i="2"/>
  <c r="P370" i="2"/>
  <c r="BI369" i="2"/>
  <c r="BH369" i="2"/>
  <c r="BG369" i="2"/>
  <c r="BF369" i="2"/>
  <c r="T369" i="2"/>
  <c r="R369" i="2"/>
  <c r="P369" i="2"/>
  <c r="BI368" i="2"/>
  <c r="BH368" i="2"/>
  <c r="BG368" i="2"/>
  <c r="BF368" i="2"/>
  <c r="T368" i="2"/>
  <c r="R368" i="2"/>
  <c r="P368" i="2"/>
  <c r="BI366" i="2"/>
  <c r="BH366" i="2"/>
  <c r="BG366" i="2"/>
  <c r="BF366" i="2"/>
  <c r="T366" i="2"/>
  <c r="R366" i="2"/>
  <c r="P366" i="2"/>
  <c r="BI364" i="2"/>
  <c r="BH364" i="2"/>
  <c r="BG364" i="2"/>
  <c r="BF364" i="2"/>
  <c r="T364" i="2"/>
  <c r="R364" i="2"/>
  <c r="P364" i="2"/>
  <c r="BI362" i="2"/>
  <c r="BH362" i="2"/>
  <c r="BG362" i="2"/>
  <c r="BF362" i="2"/>
  <c r="T362" i="2"/>
  <c r="R362" i="2"/>
  <c r="P362" i="2"/>
  <c r="BI359" i="2"/>
  <c r="BH359" i="2"/>
  <c r="BG359" i="2"/>
  <c r="BF359" i="2"/>
  <c r="T359" i="2"/>
  <c r="R359" i="2"/>
  <c r="P359" i="2"/>
  <c r="BI357" i="2"/>
  <c r="BH357" i="2"/>
  <c r="BG357" i="2"/>
  <c r="BF357" i="2"/>
  <c r="T357" i="2"/>
  <c r="R357" i="2"/>
  <c r="P357" i="2"/>
  <c r="BI355" i="2"/>
  <c r="BH355" i="2"/>
  <c r="BG355" i="2"/>
  <c r="BF355" i="2"/>
  <c r="T355" i="2"/>
  <c r="R355" i="2"/>
  <c r="P355" i="2"/>
  <c r="BI353" i="2"/>
  <c r="BH353" i="2"/>
  <c r="BG353" i="2"/>
  <c r="BF353" i="2"/>
  <c r="T353" i="2"/>
  <c r="R353" i="2"/>
  <c r="P353" i="2"/>
  <c r="BI352" i="2"/>
  <c r="BH352" i="2"/>
  <c r="BG352" i="2"/>
  <c r="BF352" i="2"/>
  <c r="T352" i="2"/>
  <c r="R352" i="2"/>
  <c r="P352" i="2"/>
  <c r="BI351" i="2"/>
  <c r="BH351" i="2"/>
  <c r="BG351" i="2"/>
  <c r="BF351" i="2"/>
  <c r="T351" i="2"/>
  <c r="R351" i="2"/>
  <c r="P351" i="2"/>
  <c r="BI350" i="2"/>
  <c r="BH350" i="2"/>
  <c r="BG350" i="2"/>
  <c r="BF350" i="2"/>
  <c r="T350" i="2"/>
  <c r="R350" i="2"/>
  <c r="P350" i="2"/>
  <c r="BI348" i="2"/>
  <c r="BH348" i="2"/>
  <c r="BG348" i="2"/>
  <c r="BF348" i="2"/>
  <c r="T348" i="2"/>
  <c r="R348" i="2"/>
  <c r="P348" i="2"/>
  <c r="BI346" i="2"/>
  <c r="BH346" i="2"/>
  <c r="BG346" i="2"/>
  <c r="BF346" i="2"/>
  <c r="T346" i="2"/>
  <c r="R346" i="2"/>
  <c r="P346" i="2"/>
  <c r="BI345" i="2"/>
  <c r="BH345" i="2"/>
  <c r="BG345" i="2"/>
  <c r="BF345" i="2"/>
  <c r="T345" i="2"/>
  <c r="R345" i="2"/>
  <c r="P345" i="2"/>
  <c r="BI339" i="2"/>
  <c r="BH339" i="2"/>
  <c r="BG339" i="2"/>
  <c r="BF339" i="2"/>
  <c r="T339" i="2"/>
  <c r="R339" i="2"/>
  <c r="P339" i="2"/>
  <c r="BI338" i="2"/>
  <c r="BH338" i="2"/>
  <c r="BG338" i="2"/>
  <c r="BF338" i="2"/>
  <c r="T338" i="2"/>
  <c r="R338" i="2"/>
  <c r="P338" i="2"/>
  <c r="BI337" i="2"/>
  <c r="BH337" i="2"/>
  <c r="BG337" i="2"/>
  <c r="BF337" i="2"/>
  <c r="T337" i="2"/>
  <c r="R337" i="2"/>
  <c r="P337" i="2"/>
  <c r="BI336" i="2"/>
  <c r="BH336" i="2"/>
  <c r="BG336" i="2"/>
  <c r="BF336" i="2"/>
  <c r="T336" i="2"/>
  <c r="R336" i="2"/>
  <c r="P336" i="2"/>
  <c r="BI331" i="2"/>
  <c r="BH331" i="2"/>
  <c r="BG331" i="2"/>
  <c r="BF331" i="2"/>
  <c r="T331" i="2"/>
  <c r="R331" i="2"/>
  <c r="P331" i="2"/>
  <c r="BI329" i="2"/>
  <c r="BH329" i="2"/>
  <c r="BG329" i="2"/>
  <c r="BF329" i="2"/>
  <c r="T329" i="2"/>
  <c r="R329" i="2"/>
  <c r="P329" i="2"/>
  <c r="BI327" i="2"/>
  <c r="BH327" i="2"/>
  <c r="BG327" i="2"/>
  <c r="BF327" i="2"/>
  <c r="T327" i="2"/>
  <c r="R327" i="2"/>
  <c r="P327" i="2"/>
  <c r="BI324" i="2"/>
  <c r="BH324" i="2"/>
  <c r="BG324" i="2"/>
  <c r="BF324" i="2"/>
  <c r="T324" i="2"/>
  <c r="R324" i="2"/>
  <c r="P324" i="2"/>
  <c r="BI321" i="2"/>
  <c r="BH321" i="2"/>
  <c r="BG321" i="2"/>
  <c r="BF321" i="2"/>
  <c r="T321" i="2"/>
  <c r="R321" i="2"/>
  <c r="P321" i="2"/>
  <c r="BI320" i="2"/>
  <c r="BH320" i="2"/>
  <c r="BG320" i="2"/>
  <c r="BF320" i="2"/>
  <c r="T320" i="2"/>
  <c r="R320" i="2"/>
  <c r="P320" i="2"/>
  <c r="BI318" i="2"/>
  <c r="BH318" i="2"/>
  <c r="BG318" i="2"/>
  <c r="BF318" i="2"/>
  <c r="T318" i="2"/>
  <c r="R318" i="2"/>
  <c r="P318" i="2"/>
  <c r="BI316" i="2"/>
  <c r="BH316" i="2"/>
  <c r="BG316" i="2"/>
  <c r="BF316" i="2"/>
  <c r="T316" i="2"/>
  <c r="R316" i="2"/>
  <c r="P316" i="2"/>
  <c r="BI314" i="2"/>
  <c r="BH314" i="2"/>
  <c r="BG314" i="2"/>
  <c r="BF314" i="2"/>
  <c r="T314" i="2"/>
  <c r="R314" i="2"/>
  <c r="P314" i="2"/>
  <c r="BI311" i="2"/>
  <c r="BH311" i="2"/>
  <c r="BG311" i="2"/>
  <c r="BF311" i="2"/>
  <c r="T311" i="2"/>
  <c r="R311" i="2"/>
  <c r="P311" i="2"/>
  <c r="BI310" i="2"/>
  <c r="BH310" i="2"/>
  <c r="BG310" i="2"/>
  <c r="BF310" i="2"/>
  <c r="T310" i="2"/>
  <c r="R310" i="2"/>
  <c r="P310" i="2"/>
  <c r="BI308" i="2"/>
  <c r="BH308" i="2"/>
  <c r="BG308" i="2"/>
  <c r="BF308" i="2"/>
  <c r="T308" i="2"/>
  <c r="R308" i="2"/>
  <c r="P308" i="2"/>
  <c r="BI306" i="2"/>
  <c r="BH306" i="2"/>
  <c r="BG306" i="2"/>
  <c r="BF306" i="2"/>
  <c r="T306" i="2"/>
  <c r="R306" i="2"/>
  <c r="P306" i="2"/>
  <c r="BI304" i="2"/>
  <c r="BH304" i="2"/>
  <c r="BG304" i="2"/>
  <c r="BF304" i="2"/>
  <c r="T304" i="2"/>
  <c r="R304" i="2"/>
  <c r="P304" i="2"/>
  <c r="BI302" i="2"/>
  <c r="BH302" i="2"/>
  <c r="BG302" i="2"/>
  <c r="BF302" i="2"/>
  <c r="T302" i="2"/>
  <c r="R302" i="2"/>
  <c r="P302" i="2"/>
  <c r="BI300" i="2"/>
  <c r="BH300" i="2"/>
  <c r="BG300" i="2"/>
  <c r="BF300" i="2"/>
  <c r="T300" i="2"/>
  <c r="R300" i="2"/>
  <c r="P300" i="2"/>
  <c r="BI298" i="2"/>
  <c r="BH298" i="2"/>
  <c r="BG298" i="2"/>
  <c r="BF298" i="2"/>
  <c r="T298" i="2"/>
  <c r="R298" i="2"/>
  <c r="P298" i="2"/>
  <c r="BI291" i="2"/>
  <c r="BH291" i="2"/>
  <c r="BG291" i="2"/>
  <c r="BF291" i="2"/>
  <c r="T291" i="2"/>
  <c r="R291" i="2"/>
  <c r="P291" i="2"/>
  <c r="BI289" i="2"/>
  <c r="BH289" i="2"/>
  <c r="BG289" i="2"/>
  <c r="BF289" i="2"/>
  <c r="T289" i="2"/>
  <c r="R289" i="2"/>
  <c r="P289" i="2"/>
  <c r="BI287" i="2"/>
  <c r="BH287" i="2"/>
  <c r="BG287" i="2"/>
  <c r="BF287" i="2"/>
  <c r="T287" i="2"/>
  <c r="R287" i="2"/>
  <c r="P287" i="2"/>
  <c r="BI286" i="2"/>
  <c r="BH286" i="2"/>
  <c r="BG286" i="2"/>
  <c r="BF286" i="2"/>
  <c r="T286" i="2"/>
  <c r="R286" i="2"/>
  <c r="P286" i="2"/>
  <c r="BI284" i="2"/>
  <c r="BH284" i="2"/>
  <c r="BG284" i="2"/>
  <c r="BF284" i="2"/>
  <c r="T284" i="2"/>
  <c r="R284" i="2"/>
  <c r="P284" i="2"/>
  <c r="BI283" i="2"/>
  <c r="BH283" i="2"/>
  <c r="BG283" i="2"/>
  <c r="BF283" i="2"/>
  <c r="T283" i="2"/>
  <c r="R283" i="2"/>
  <c r="P283" i="2"/>
  <c r="BI281" i="2"/>
  <c r="BH281" i="2"/>
  <c r="BG281" i="2"/>
  <c r="BF281" i="2"/>
  <c r="T281" i="2"/>
  <c r="R281" i="2"/>
  <c r="P281" i="2"/>
  <c r="BI279" i="2"/>
  <c r="BH279" i="2"/>
  <c r="BG279" i="2"/>
  <c r="BF279" i="2"/>
  <c r="T279" i="2"/>
  <c r="R279" i="2"/>
  <c r="P279" i="2"/>
  <c r="BI277" i="2"/>
  <c r="BH277" i="2"/>
  <c r="BG277" i="2"/>
  <c r="BF277" i="2"/>
  <c r="T277" i="2"/>
  <c r="R277" i="2"/>
  <c r="P277" i="2"/>
  <c r="BI274" i="2"/>
  <c r="BH274" i="2"/>
  <c r="BG274" i="2"/>
  <c r="BF274" i="2"/>
  <c r="T274" i="2"/>
  <c r="R274" i="2"/>
  <c r="P274" i="2"/>
  <c r="BI272" i="2"/>
  <c r="BH272" i="2"/>
  <c r="BG272" i="2"/>
  <c r="BF272" i="2"/>
  <c r="T272" i="2"/>
  <c r="R272" i="2"/>
  <c r="P272" i="2"/>
  <c r="BI270" i="2"/>
  <c r="BH270" i="2"/>
  <c r="BG270" i="2"/>
  <c r="BF270" i="2"/>
  <c r="T270" i="2"/>
  <c r="R270" i="2"/>
  <c r="P270" i="2"/>
  <c r="BI269" i="2"/>
  <c r="BH269" i="2"/>
  <c r="BG269" i="2"/>
  <c r="BF269" i="2"/>
  <c r="T269" i="2"/>
  <c r="R269" i="2"/>
  <c r="P269" i="2"/>
  <c r="BI268" i="2"/>
  <c r="BH268" i="2"/>
  <c r="BG268" i="2"/>
  <c r="BF268" i="2"/>
  <c r="T268" i="2"/>
  <c r="R268" i="2"/>
  <c r="P268" i="2"/>
  <c r="BI267" i="2"/>
  <c r="BH267" i="2"/>
  <c r="BG267" i="2"/>
  <c r="BF267" i="2"/>
  <c r="T267" i="2"/>
  <c r="R267" i="2"/>
  <c r="P267" i="2"/>
  <c r="BI265" i="2"/>
  <c r="BH265" i="2"/>
  <c r="BG265" i="2"/>
  <c r="BF265" i="2"/>
  <c r="T265" i="2"/>
  <c r="R265" i="2"/>
  <c r="P265" i="2"/>
  <c r="BI263" i="2"/>
  <c r="BH263" i="2"/>
  <c r="BG263" i="2"/>
  <c r="BF263" i="2"/>
  <c r="T263" i="2"/>
  <c r="R263" i="2"/>
  <c r="P263" i="2"/>
  <c r="BI260" i="2"/>
  <c r="BH260" i="2"/>
  <c r="BG260" i="2"/>
  <c r="BF260" i="2"/>
  <c r="T260" i="2"/>
  <c r="R260" i="2"/>
  <c r="P260" i="2"/>
  <c r="BI258" i="2"/>
  <c r="BH258" i="2"/>
  <c r="BG258" i="2"/>
  <c r="BF258" i="2"/>
  <c r="T258" i="2"/>
  <c r="R258" i="2"/>
  <c r="P258" i="2"/>
  <c r="BI256" i="2"/>
  <c r="BH256" i="2"/>
  <c r="BG256" i="2"/>
  <c r="BF256" i="2"/>
  <c r="T256" i="2"/>
  <c r="R256" i="2"/>
  <c r="P256" i="2"/>
  <c r="BI254" i="2"/>
  <c r="BH254" i="2"/>
  <c r="BG254" i="2"/>
  <c r="BF254" i="2"/>
  <c r="T254" i="2"/>
  <c r="R254" i="2"/>
  <c r="P254" i="2"/>
  <c r="BI252" i="2"/>
  <c r="BH252" i="2"/>
  <c r="BG252" i="2"/>
  <c r="BF252" i="2"/>
  <c r="T252" i="2"/>
  <c r="R252" i="2"/>
  <c r="P252" i="2"/>
  <c r="BI250" i="2"/>
  <c r="BH250" i="2"/>
  <c r="BG250" i="2"/>
  <c r="BF250" i="2"/>
  <c r="T250" i="2"/>
  <c r="R250" i="2"/>
  <c r="P250" i="2"/>
  <c r="BI248" i="2"/>
  <c r="BH248" i="2"/>
  <c r="BG248" i="2"/>
  <c r="BF248" i="2"/>
  <c r="T248" i="2"/>
  <c r="R248" i="2"/>
  <c r="P248" i="2"/>
  <c r="BI246" i="2"/>
  <c r="BH246" i="2"/>
  <c r="BG246" i="2"/>
  <c r="BF246" i="2"/>
  <c r="T246" i="2"/>
  <c r="R246" i="2"/>
  <c r="P246" i="2"/>
  <c r="BI242" i="2"/>
  <c r="BH242" i="2"/>
  <c r="BG242" i="2"/>
  <c r="BF242" i="2"/>
  <c r="T242" i="2"/>
  <c r="R242" i="2"/>
  <c r="P242" i="2"/>
  <c r="BI240" i="2"/>
  <c r="BH240" i="2"/>
  <c r="BG240" i="2"/>
  <c r="BF240" i="2"/>
  <c r="T240" i="2"/>
  <c r="R240" i="2"/>
  <c r="P240" i="2"/>
  <c r="BI238" i="2"/>
  <c r="BH238" i="2"/>
  <c r="BG238" i="2"/>
  <c r="BF238" i="2"/>
  <c r="T238" i="2"/>
  <c r="R238" i="2"/>
  <c r="P238" i="2"/>
  <c r="BI236" i="2"/>
  <c r="BH236" i="2"/>
  <c r="BG236" i="2"/>
  <c r="BF236" i="2"/>
  <c r="T236" i="2"/>
  <c r="R236" i="2"/>
  <c r="P236" i="2"/>
  <c r="BI234" i="2"/>
  <c r="BH234" i="2"/>
  <c r="BG234" i="2"/>
  <c r="BF234" i="2"/>
  <c r="T234" i="2"/>
  <c r="R234" i="2"/>
  <c r="P234" i="2"/>
  <c r="BI232" i="2"/>
  <c r="BH232" i="2"/>
  <c r="BG232" i="2"/>
  <c r="BF232" i="2"/>
  <c r="T232" i="2"/>
  <c r="R232" i="2"/>
  <c r="P232" i="2"/>
  <c r="BI230" i="2"/>
  <c r="BH230" i="2"/>
  <c r="BG230" i="2"/>
  <c r="BF230" i="2"/>
  <c r="T230" i="2"/>
  <c r="R230" i="2"/>
  <c r="P230" i="2"/>
  <c r="BI228" i="2"/>
  <c r="BH228" i="2"/>
  <c r="BG228" i="2"/>
  <c r="BF228" i="2"/>
  <c r="T228" i="2"/>
  <c r="R228" i="2"/>
  <c r="P228" i="2"/>
  <c r="BI224" i="2"/>
  <c r="BH224" i="2"/>
  <c r="BG224" i="2"/>
  <c r="BF224" i="2"/>
  <c r="T224" i="2"/>
  <c r="R224" i="2"/>
  <c r="P224" i="2"/>
  <c r="BI223" i="2"/>
  <c r="BH223" i="2"/>
  <c r="BG223" i="2"/>
  <c r="BF223" i="2"/>
  <c r="T223" i="2"/>
  <c r="R223" i="2"/>
  <c r="P223" i="2"/>
  <c r="BI221" i="2"/>
  <c r="BH221" i="2"/>
  <c r="BG221" i="2"/>
  <c r="BF221" i="2"/>
  <c r="T221" i="2"/>
  <c r="R221" i="2"/>
  <c r="P221" i="2"/>
  <c r="BI216" i="2"/>
  <c r="BH216" i="2"/>
  <c r="BG216" i="2"/>
  <c r="BF216" i="2"/>
  <c r="T216" i="2"/>
  <c r="R216" i="2"/>
  <c r="P216" i="2"/>
  <c r="BI214" i="2"/>
  <c r="BH214" i="2"/>
  <c r="BG214" i="2"/>
  <c r="BF214" i="2"/>
  <c r="T214" i="2"/>
  <c r="R214" i="2"/>
  <c r="P214" i="2"/>
  <c r="BI210" i="2"/>
  <c r="BH210" i="2"/>
  <c r="BG210" i="2"/>
  <c r="BF210" i="2"/>
  <c r="T210" i="2"/>
  <c r="R210" i="2"/>
  <c r="P210" i="2"/>
  <c r="BI207" i="2"/>
  <c r="BH207" i="2"/>
  <c r="BG207" i="2"/>
  <c r="BF207" i="2"/>
  <c r="T207" i="2"/>
  <c r="R207" i="2"/>
  <c r="P207" i="2"/>
  <c r="BI206" i="2"/>
  <c r="BH206" i="2"/>
  <c r="BG206" i="2"/>
  <c r="BF206" i="2"/>
  <c r="T206" i="2"/>
  <c r="R206" i="2"/>
  <c r="P206" i="2"/>
  <c r="BI205" i="2"/>
  <c r="BH205" i="2"/>
  <c r="BG205" i="2"/>
  <c r="BF205" i="2"/>
  <c r="T205" i="2"/>
  <c r="R205" i="2"/>
  <c r="P205" i="2"/>
  <c r="BI204" i="2"/>
  <c r="BH204" i="2"/>
  <c r="BG204" i="2"/>
  <c r="BF204" i="2"/>
  <c r="T204" i="2"/>
  <c r="R204" i="2"/>
  <c r="P204" i="2"/>
  <c r="BI203" i="2"/>
  <c r="BH203" i="2"/>
  <c r="BG203" i="2"/>
  <c r="BF203" i="2"/>
  <c r="T203" i="2"/>
  <c r="R203" i="2"/>
  <c r="P203" i="2"/>
  <c r="BI202" i="2"/>
  <c r="BH202" i="2"/>
  <c r="BG202" i="2"/>
  <c r="BF202" i="2"/>
  <c r="T202" i="2"/>
  <c r="R202" i="2"/>
  <c r="P202" i="2"/>
  <c r="BI201" i="2"/>
  <c r="BH201" i="2"/>
  <c r="BG201" i="2"/>
  <c r="BF201" i="2"/>
  <c r="T201" i="2"/>
  <c r="R201" i="2"/>
  <c r="P201" i="2"/>
  <c r="BI199" i="2"/>
  <c r="BH199" i="2"/>
  <c r="BG199" i="2"/>
  <c r="BF199" i="2"/>
  <c r="T199" i="2"/>
  <c r="R199" i="2"/>
  <c r="P199" i="2"/>
  <c r="BI198" i="2"/>
  <c r="BH198" i="2"/>
  <c r="BG198" i="2"/>
  <c r="BF198" i="2"/>
  <c r="T198" i="2"/>
  <c r="R198" i="2"/>
  <c r="P198" i="2"/>
  <c r="BI197" i="2"/>
  <c r="BH197" i="2"/>
  <c r="BG197" i="2"/>
  <c r="BF197" i="2"/>
  <c r="T197" i="2"/>
  <c r="R197" i="2"/>
  <c r="P197" i="2"/>
  <c r="BI193" i="2"/>
  <c r="BH193" i="2"/>
  <c r="BG193" i="2"/>
  <c r="BF193" i="2"/>
  <c r="T193" i="2"/>
  <c r="R193" i="2"/>
  <c r="P193" i="2"/>
  <c r="BI191" i="2"/>
  <c r="BH191" i="2"/>
  <c r="BG191" i="2"/>
  <c r="BF191" i="2"/>
  <c r="T191" i="2"/>
  <c r="R191" i="2"/>
  <c r="P191" i="2"/>
  <c r="BI190" i="2"/>
  <c r="BH190" i="2"/>
  <c r="BG190" i="2"/>
  <c r="BF190" i="2"/>
  <c r="T190" i="2"/>
  <c r="R190" i="2"/>
  <c r="P190" i="2"/>
  <c r="BI189" i="2"/>
  <c r="BH189" i="2"/>
  <c r="BG189" i="2"/>
  <c r="BF189" i="2"/>
  <c r="T189" i="2"/>
  <c r="R189" i="2"/>
  <c r="P189" i="2"/>
  <c r="BI188" i="2"/>
  <c r="BH188" i="2"/>
  <c r="BG188" i="2"/>
  <c r="BF188" i="2"/>
  <c r="T188" i="2"/>
  <c r="R188" i="2"/>
  <c r="P188" i="2"/>
  <c r="BI187" i="2"/>
  <c r="BH187" i="2"/>
  <c r="BG187" i="2"/>
  <c r="BF187" i="2"/>
  <c r="T187" i="2"/>
  <c r="R187" i="2"/>
  <c r="P187" i="2"/>
  <c r="BI185" i="2"/>
  <c r="BH185" i="2"/>
  <c r="BG185" i="2"/>
  <c r="BF185" i="2"/>
  <c r="T185" i="2"/>
  <c r="R185" i="2"/>
  <c r="P185" i="2"/>
  <c r="BI183" i="2"/>
  <c r="BH183" i="2"/>
  <c r="BG183" i="2"/>
  <c r="BF183" i="2"/>
  <c r="T183" i="2"/>
  <c r="R183" i="2"/>
  <c r="P183" i="2"/>
  <c r="BI182" i="2"/>
  <c r="BH182" i="2"/>
  <c r="BG182" i="2"/>
  <c r="BF182" i="2"/>
  <c r="T182" i="2"/>
  <c r="R182" i="2"/>
  <c r="P182" i="2"/>
  <c r="BI180" i="2"/>
  <c r="BH180" i="2"/>
  <c r="BG180" i="2"/>
  <c r="BF180" i="2"/>
  <c r="T180" i="2"/>
  <c r="R180" i="2"/>
  <c r="P180" i="2"/>
  <c r="BI179" i="2"/>
  <c r="BH179" i="2"/>
  <c r="BG179" i="2"/>
  <c r="BF179" i="2"/>
  <c r="T179" i="2"/>
  <c r="R179" i="2"/>
  <c r="P179" i="2"/>
  <c r="BI177" i="2"/>
  <c r="BH177" i="2"/>
  <c r="BG177" i="2"/>
  <c r="BF177" i="2"/>
  <c r="T177" i="2"/>
  <c r="R177" i="2"/>
  <c r="P177" i="2"/>
  <c r="BI175" i="2"/>
  <c r="BH175" i="2"/>
  <c r="BG175" i="2"/>
  <c r="BF175" i="2"/>
  <c r="T175" i="2"/>
  <c r="R175" i="2"/>
  <c r="P175" i="2"/>
  <c r="BI173" i="2"/>
  <c r="BH173" i="2"/>
  <c r="BG173" i="2"/>
  <c r="BF173" i="2"/>
  <c r="T173" i="2"/>
  <c r="R173" i="2"/>
  <c r="P173" i="2"/>
  <c r="BI171" i="2"/>
  <c r="BH171" i="2"/>
  <c r="BG171" i="2"/>
  <c r="BF171" i="2"/>
  <c r="T171" i="2"/>
  <c r="R171" i="2"/>
  <c r="P171" i="2"/>
  <c r="BI168" i="2"/>
  <c r="BH168" i="2"/>
  <c r="BG168" i="2"/>
  <c r="BF168" i="2"/>
  <c r="T168" i="2"/>
  <c r="R168" i="2"/>
  <c r="P168" i="2"/>
  <c r="BI167" i="2"/>
  <c r="BH167" i="2"/>
  <c r="BG167" i="2"/>
  <c r="BF167" i="2"/>
  <c r="T167" i="2"/>
  <c r="R167" i="2"/>
  <c r="P167" i="2"/>
  <c r="BI166" i="2"/>
  <c r="BH166" i="2"/>
  <c r="BG166" i="2"/>
  <c r="BF166" i="2"/>
  <c r="T166" i="2"/>
  <c r="R166" i="2"/>
  <c r="P166" i="2"/>
  <c r="BI165" i="2"/>
  <c r="BH165" i="2"/>
  <c r="BG165" i="2"/>
  <c r="BF165" i="2"/>
  <c r="T165" i="2"/>
  <c r="R165" i="2"/>
  <c r="P165" i="2"/>
  <c r="BI163" i="2"/>
  <c r="BH163" i="2"/>
  <c r="BG163" i="2"/>
  <c r="BF163" i="2"/>
  <c r="T163" i="2"/>
  <c r="R163" i="2"/>
  <c r="P163" i="2"/>
  <c r="BI161" i="2"/>
  <c r="BH161" i="2"/>
  <c r="BG161" i="2"/>
  <c r="BF161" i="2"/>
  <c r="T161" i="2"/>
  <c r="R161" i="2"/>
  <c r="P161" i="2"/>
  <c r="BI159" i="2"/>
  <c r="BH159" i="2"/>
  <c r="BG159" i="2"/>
  <c r="BF159" i="2"/>
  <c r="T159" i="2"/>
  <c r="R159" i="2"/>
  <c r="P159" i="2"/>
  <c r="J153" i="2"/>
  <c r="J152" i="2"/>
  <c r="F152" i="2"/>
  <c r="F150" i="2"/>
  <c r="E148" i="2"/>
  <c r="J94" i="2"/>
  <c r="J93" i="2"/>
  <c r="F93" i="2"/>
  <c r="F91" i="2"/>
  <c r="E89" i="2"/>
  <c r="J20" i="2"/>
  <c r="E20" i="2"/>
  <c r="F153" i="2" s="1"/>
  <c r="J19" i="2"/>
  <c r="J14" i="2"/>
  <c r="J91" i="2" s="1"/>
  <c r="E7" i="2"/>
  <c r="E144" i="2" s="1"/>
  <c r="L90" i="1"/>
  <c r="AM90" i="1"/>
  <c r="AM89" i="1"/>
  <c r="L89" i="1"/>
  <c r="AM87" i="1"/>
  <c r="L87" i="1"/>
  <c r="L85" i="1"/>
  <c r="L84" i="1"/>
  <c r="J646" i="2"/>
  <c r="BK629" i="2"/>
  <c r="BK618" i="2"/>
  <c r="J602" i="2"/>
  <c r="J583" i="2"/>
  <c r="BK573" i="2"/>
  <c r="J559" i="2"/>
  <c r="BK548" i="2"/>
  <c r="J538" i="2"/>
  <c r="BK523" i="2"/>
  <c r="BK511" i="2"/>
  <c r="BK490" i="2"/>
  <c r="BK453" i="2"/>
  <c r="BK419" i="2"/>
  <c r="BK394" i="2"/>
  <c r="BK362" i="2"/>
  <c r="BK329" i="2"/>
  <c r="J277" i="2"/>
  <c r="BK250" i="2"/>
  <c r="J216" i="2"/>
  <c r="BK191" i="2"/>
  <c r="BK177" i="2"/>
  <c r="BK504" i="2"/>
  <c r="BK480" i="2"/>
  <c r="BK390" i="2"/>
  <c r="J337" i="2"/>
  <c r="BK268" i="2"/>
  <c r="BK252" i="2"/>
  <c r="J205" i="2"/>
  <c r="J179" i="2"/>
  <c r="J589" i="2"/>
  <c r="J581" i="2"/>
  <c r="J570" i="2"/>
  <c r="J542" i="2"/>
  <c r="BK530" i="2"/>
  <c r="J511" i="2"/>
  <c r="J478" i="2"/>
  <c r="BK443" i="2"/>
  <c r="BK408" i="2"/>
  <c r="J381" i="2"/>
  <c r="J327" i="2"/>
  <c r="J302" i="2"/>
  <c r="BK263" i="2"/>
  <c r="BK224" i="2"/>
  <c r="J173" i="2"/>
  <c r="BK634" i="2"/>
  <c r="J612" i="2"/>
  <c r="BK600" i="2"/>
  <c r="J588" i="2"/>
  <c r="BK580" i="2"/>
  <c r="J563" i="2"/>
  <c r="J518" i="2"/>
  <c r="BK487" i="2"/>
  <c r="J433" i="2"/>
  <c r="J383" i="2"/>
  <c r="J371" i="2"/>
  <c r="BK359" i="2"/>
  <c r="BK316" i="2"/>
  <c r="J300" i="2"/>
  <c r="J289" i="2"/>
  <c r="BK274" i="2"/>
  <c r="BK254" i="2"/>
  <c r="BK232" i="2"/>
  <c r="BK210" i="2"/>
  <c r="J199" i="2"/>
  <c r="J185" i="2"/>
  <c r="BK637" i="2"/>
  <c r="BK631" i="2"/>
  <c r="BK608" i="2"/>
  <c r="BK598" i="2"/>
  <c r="J591" i="2"/>
  <c r="BK576" i="2"/>
  <c r="BK555" i="2"/>
  <c r="BK547" i="2"/>
  <c r="J523" i="2"/>
  <c r="BK508" i="2"/>
  <c r="BK473" i="2"/>
  <c r="BK449" i="2"/>
  <c r="BK433" i="2"/>
  <c r="J362" i="2"/>
  <c r="J336" i="2"/>
  <c r="J314" i="2"/>
  <c r="J279" i="2"/>
  <c r="J210" i="2"/>
  <c r="J182" i="2"/>
  <c r="AS95" i="1"/>
  <c r="BK492" i="2"/>
  <c r="J473" i="2"/>
  <c r="BK462" i="2"/>
  <c r="J438" i="2"/>
  <c r="BK366" i="2"/>
  <c r="BK346" i="2"/>
  <c r="BK314" i="2"/>
  <c r="BK286" i="2"/>
  <c r="BK265" i="2"/>
  <c r="J240" i="2"/>
  <c r="J203" i="2"/>
  <c r="J171" i="2"/>
  <c r="J647" i="2"/>
  <c r="J632" i="2"/>
  <c r="BK620" i="2"/>
  <c r="J598" i="2"/>
  <c r="J584" i="2"/>
  <c r="BK572" i="2"/>
  <c r="BK557" i="2"/>
  <c r="J550" i="2"/>
  <c r="J534" i="2"/>
  <c r="J521" i="2"/>
  <c r="J496" i="2"/>
  <c r="BK472" i="2"/>
  <c r="J447" i="2"/>
  <c r="J408" i="2"/>
  <c r="BK377" i="2"/>
  <c r="J321" i="2"/>
  <c r="BK302" i="2"/>
  <c r="J260" i="2"/>
  <c r="J232" i="2"/>
  <c r="J202" i="2"/>
  <c r="BK188" i="2"/>
  <c r="J161" i="2"/>
  <c r="J643" i="2"/>
  <c r="J485" i="2"/>
  <c r="J468" i="2"/>
  <c r="J355" i="2"/>
  <c r="BK327" i="2"/>
  <c r="J265" i="2"/>
  <c r="BK240" i="2"/>
  <c r="BK183" i="2"/>
  <c r="BK175" i="2"/>
  <c r="J597" i="2"/>
  <c r="J585" i="2"/>
  <c r="J575" i="2"/>
  <c r="J557" i="2"/>
  <c r="J539" i="2"/>
  <c r="BK532" i="2"/>
  <c r="BK512" i="2"/>
  <c r="J477" i="2"/>
  <c r="BK442" i="2"/>
  <c r="BK412" i="2"/>
  <c r="BK392" i="2"/>
  <c r="BK368" i="2"/>
  <c r="BK320" i="2"/>
  <c r="BK284" i="2"/>
  <c r="J246" i="2"/>
  <c r="BK207" i="2"/>
  <c r="J631" i="2"/>
  <c r="J617" i="2"/>
  <c r="BK589" i="2"/>
  <c r="BK568" i="2"/>
  <c r="BK538" i="2"/>
  <c r="J526" i="2"/>
  <c r="J508" i="2"/>
  <c r="J497" i="2"/>
  <c r="J400" i="2"/>
  <c r="BK364" i="2"/>
  <c r="J345" i="2"/>
  <c r="J306" i="2"/>
  <c r="J286" i="2"/>
  <c r="BK260" i="2"/>
  <c r="BK242" i="2"/>
  <c r="J207" i="2"/>
  <c r="J183" i="2"/>
  <c r="J167" i="2"/>
  <c r="BK165" i="2"/>
  <c r="BK647" i="2"/>
  <c r="BK632" i="2"/>
  <c r="J607" i="2"/>
  <c r="J600" i="2"/>
  <c r="BK578" i="2"/>
  <c r="BK563" i="2"/>
  <c r="BK552" i="2"/>
  <c r="J535" i="2"/>
  <c r="BK513" i="2"/>
  <c r="BK497" i="2"/>
  <c r="BK470" i="2"/>
  <c r="J442" i="2"/>
  <c r="J414" i="2"/>
  <c r="BK383" i="2"/>
  <c r="BK338" i="2"/>
  <c r="BK318" i="2"/>
  <c r="BK306" i="2"/>
  <c r="BK248" i="2"/>
  <c r="BK221" i="2"/>
  <c r="BK202" i="2"/>
  <c r="BK187" i="2"/>
  <c r="BK643" i="2"/>
  <c r="J475" i="2"/>
  <c r="J464" i="2"/>
  <c r="BK432" i="2"/>
  <c r="BK414" i="2"/>
  <c r="J375" i="2"/>
  <c r="BK353" i="2"/>
  <c r="J320" i="2"/>
  <c r="BK289" i="2"/>
  <c r="J269" i="2"/>
  <c r="J252" i="2"/>
  <c r="BK214" i="2"/>
  <c r="BK180" i="2"/>
  <c r="BK279" i="2"/>
  <c r="BK205" i="2"/>
  <c r="BK198" i="2"/>
  <c r="J159" i="2"/>
  <c r="BK641" i="2"/>
  <c r="J482" i="2"/>
  <c r="J394" i="2"/>
  <c r="J352" i="2"/>
  <c r="J281" i="2"/>
  <c r="J263" i="2"/>
  <c r="J206" i="2"/>
  <c r="J187" i="2"/>
  <c r="J168" i="2"/>
  <c r="BK588" i="2"/>
  <c r="BK577" i="2"/>
  <c r="J548" i="2"/>
  <c r="BK535" i="2"/>
  <c r="J513" i="2"/>
  <c r="J499" i="2"/>
  <c r="J465" i="2"/>
  <c r="BK440" i="2"/>
  <c r="J388" i="2"/>
  <c r="J359" i="2"/>
  <c r="BK308" i="2"/>
  <c r="J272" i="2"/>
  <c r="J234" i="2"/>
  <c r="BK204" i="2"/>
  <c r="J166" i="2"/>
  <c r="J618" i="2"/>
  <c r="J599" i="2"/>
  <c r="BK585" i="2"/>
  <c r="BK581" i="2"/>
  <c r="J564" i="2"/>
  <c r="J532" i="2"/>
  <c r="BK514" i="2"/>
  <c r="J504" i="2"/>
  <c r="BK406" i="2"/>
  <c r="J369" i="2"/>
  <c r="BK348" i="2"/>
  <c r="BK321" i="2"/>
  <c r="BK304" i="2"/>
  <c r="BK277" i="2"/>
  <c r="BK256" i="2"/>
  <c r="J238" i="2"/>
  <c r="J223" i="2"/>
  <c r="J197" i="2"/>
  <c r="BK171" i="2"/>
  <c r="BK646" i="2"/>
  <c r="BK625" i="2"/>
  <c r="J604" i="2"/>
  <c r="J596" i="2"/>
  <c r="BK592" i="2"/>
  <c r="J566" i="2"/>
  <c r="J553" i="2"/>
  <c r="BK544" i="2"/>
  <c r="BK526" i="2"/>
  <c r="BK520" i="2"/>
  <c r="BK505" i="2"/>
  <c r="J445" i="2"/>
  <c r="J419" i="2"/>
  <c r="J390" i="2"/>
  <c r="J353" i="2"/>
  <c r="BK337" i="2"/>
  <c r="J316" i="2"/>
  <c r="J287" i="2"/>
  <c r="BK216" i="2"/>
  <c r="BK189" i="2"/>
  <c r="BK161" i="2"/>
  <c r="J480" i="2"/>
  <c r="BK467" i="2"/>
  <c r="J453" i="2"/>
  <c r="J415" i="2"/>
  <c r="BK381" i="2"/>
  <c r="J368" i="2"/>
  <c r="J348" i="2"/>
  <c r="J338" i="2"/>
  <c r="J291" i="2"/>
  <c r="BK258" i="2"/>
  <c r="J221" i="2"/>
  <c r="J191" i="2"/>
  <c r="J163" i="2"/>
  <c r="J650" i="2"/>
  <c r="BK635" i="2"/>
  <c r="BK621" i="2"/>
  <c r="J610" i="2"/>
  <c r="BK587" i="2"/>
  <c r="J580" i="2"/>
  <c r="BK575" i="2"/>
  <c r="J568" i="2"/>
  <c r="J552" i="2"/>
  <c r="J544" i="2"/>
  <c r="J500" i="2"/>
  <c r="BK482" i="2"/>
  <c r="J451" i="2"/>
  <c r="J426" i="2"/>
  <c r="J396" i="2"/>
  <c r="J366" i="2"/>
  <c r="J331" i="2"/>
  <c r="BK310" i="2"/>
  <c r="J274" i="2"/>
  <c r="J256" i="2"/>
  <c r="J204" i="2"/>
  <c r="J189" i="2"/>
  <c r="BK173" i="2"/>
  <c r="J653" i="2"/>
  <c r="J502" i="2"/>
  <c r="J470" i="2"/>
  <c r="BK388" i="2"/>
  <c r="J350" i="2"/>
  <c r="BK283" i="2"/>
  <c r="J254" i="2"/>
  <c r="BK223" i="2"/>
  <c r="BK190" i="2"/>
  <c r="BK159" i="2"/>
  <c r="J592" i="2"/>
  <c r="BK582" i="2"/>
  <c r="J573" i="2"/>
  <c r="J547" i="2"/>
  <c r="J514" i="2"/>
  <c r="BK496" i="2"/>
  <c r="J472" i="2"/>
  <c r="J456" i="2"/>
  <c r="BK417" i="2"/>
  <c r="BK400" i="2"/>
  <c r="J351" i="2"/>
  <c r="BK300" i="2"/>
  <c r="J258" i="2"/>
  <c r="J228" i="2"/>
  <c r="BK185" i="2"/>
  <c r="J621" i="2"/>
  <c r="J608" i="2"/>
  <c r="J594" i="2"/>
  <c r="BK584" i="2"/>
  <c r="J572" i="2"/>
  <c r="J537" i="2"/>
  <c r="J512" i="2"/>
  <c r="BK477" i="2"/>
  <c r="BK475" i="2"/>
  <c r="J467" i="2"/>
  <c r="BK464" i="2"/>
  <c r="BK447" i="2"/>
  <c r="BK438" i="2"/>
  <c r="J417" i="2"/>
  <c r="BK410" i="2"/>
  <c r="J404" i="2"/>
  <c r="BK379" i="2"/>
  <c r="BK350" i="2"/>
  <c r="J329" i="2"/>
  <c r="BK291" i="2"/>
  <c r="J283" i="2"/>
  <c r="BK270" i="2"/>
  <c r="J248" i="2"/>
  <c r="BK228" i="2"/>
  <c r="BK203" i="2"/>
  <c r="J198" i="2"/>
  <c r="J175" i="2"/>
  <c r="BK166" i="2"/>
  <c r="BK650" i="2"/>
  <c r="J634" i="2"/>
  <c r="BK612" i="2"/>
  <c r="BK594" i="2"/>
  <c r="J590" i="2"/>
  <c r="BK564" i="2"/>
  <c r="BK541" i="2"/>
  <c r="J520" i="2"/>
  <c r="BK488" i="2"/>
  <c r="BK458" i="2"/>
  <c r="J432" i="2"/>
  <c r="J398" i="2"/>
  <c r="J377" i="2"/>
  <c r="BK351" i="2"/>
  <c r="J308" i="2"/>
  <c r="J284" i="2"/>
  <c r="BK230" i="2"/>
  <c r="BK206" i="2"/>
  <c r="J177" i="2"/>
  <c r="BK500" i="2"/>
  <c r="J490" i="2"/>
  <c r="BK468" i="2"/>
  <c r="J460" i="2"/>
  <c r="BK426" i="2"/>
  <c r="BK398" i="2"/>
  <c r="BK375" i="2"/>
  <c r="J364" i="2"/>
  <c r="BK352" i="2"/>
  <c r="BK331" i="2"/>
  <c r="J310" i="2"/>
  <c r="BK281" i="2"/>
  <c r="J230" i="2"/>
  <c r="BK199" i="2"/>
  <c r="J165" i="2"/>
  <c r="J637" i="2"/>
  <c r="J627" i="2"/>
  <c r="BK607" i="2"/>
  <c r="BK591" i="2"/>
  <c r="J578" i="2"/>
  <c r="BK570" i="2"/>
  <c r="BK553" i="2"/>
  <c r="BK542" i="2"/>
  <c r="BK528" i="2"/>
  <c r="BK518" i="2"/>
  <c r="J488" i="2"/>
  <c r="BK460" i="2"/>
  <c r="J443" i="2"/>
  <c r="BK415" i="2"/>
  <c r="J392" i="2"/>
  <c r="BK339" i="2"/>
  <c r="BK311" i="2"/>
  <c r="BK272" i="2"/>
  <c r="BK246" i="2"/>
  <c r="J214" i="2"/>
  <c r="BK179" i="2"/>
  <c r="J641" i="2"/>
  <c r="BK483" i="2"/>
  <c r="J402" i="2"/>
  <c r="J379" i="2"/>
  <c r="BK336" i="2"/>
  <c r="J267" i="2"/>
  <c r="J224" i="2"/>
  <c r="J193" i="2"/>
  <c r="BK182" i="2"/>
  <c r="BK163" i="2"/>
  <c r="BK593" i="2"/>
  <c r="J587" i="2"/>
  <c r="J576" i="2"/>
  <c r="BK546" i="2"/>
  <c r="BK534" i="2"/>
  <c r="BK506" i="2"/>
  <c r="J494" i="2"/>
  <c r="J458" i="2"/>
  <c r="J421" i="2"/>
  <c r="BK402" i="2"/>
  <c r="BK370" i="2"/>
  <c r="BK324" i="2"/>
  <c r="BK298" i="2"/>
  <c r="BK238" i="2"/>
  <c r="J190" i="2"/>
  <c r="BK639" i="2"/>
  <c r="J629" i="2"/>
  <c r="BK610" i="2"/>
  <c r="BK597" i="2"/>
  <c r="BK590" i="2"/>
  <c r="J582" i="2"/>
  <c r="BK566" i="2"/>
  <c r="J528" i="2"/>
  <c r="J506" i="2"/>
  <c r="BK485" i="2"/>
  <c r="BK652" i="2"/>
  <c r="J625" i="2"/>
  <c r="BK617" i="2"/>
  <c r="BK599" i="2"/>
  <c r="BK586" i="2"/>
  <c r="BK579" i="2"/>
  <c r="J561" i="2"/>
  <c r="J555" i="2"/>
  <c r="J546" i="2"/>
  <c r="BK537" i="2"/>
  <c r="BK494" i="2"/>
  <c r="J462" i="2"/>
  <c r="BK445" i="2"/>
  <c r="J406" i="2"/>
  <c r="BK357" i="2"/>
  <c r="J318" i="2"/>
  <c r="BK287" i="2"/>
  <c r="J270" i="2"/>
  <c r="J242" i="2"/>
  <c r="BK201" i="2"/>
  <c r="BK653" i="2"/>
  <c r="J505" i="2"/>
  <c r="BK404" i="2"/>
  <c r="BK369" i="2"/>
  <c r="J346" i="2"/>
  <c r="BK269" i="2"/>
  <c r="BK234" i="2"/>
  <c r="BK197" i="2"/>
  <c r="J180" i="2"/>
  <c r="J639" i="2"/>
  <c r="J586" i="2"/>
  <c r="BK559" i="2"/>
  <c r="J541" i="2"/>
  <c r="J516" i="2"/>
  <c r="BK510" i="2"/>
  <c r="J492" i="2"/>
  <c r="J449" i="2"/>
  <c r="J410" i="2"/>
  <c r="BK371" i="2"/>
  <c r="J339" i="2"/>
  <c r="J304" i="2"/>
  <c r="J268" i="2"/>
  <c r="J236" i="2"/>
  <c r="BK167" i="2"/>
  <c r="BK627" i="2"/>
  <c r="BK604" i="2"/>
  <c r="BK596" i="2"/>
  <c r="BK583" i="2"/>
  <c r="J579" i="2"/>
  <c r="BK539" i="2"/>
  <c r="BK516" i="2"/>
  <c r="BK502" i="2"/>
  <c r="J483" i="2"/>
  <c r="J188" i="2"/>
  <c r="J652" i="2"/>
  <c r="J635" i="2"/>
  <c r="J620" i="2"/>
  <c r="BK602" i="2"/>
  <c r="J593" i="2"/>
  <c r="J577" i="2"/>
  <c r="BK561" i="2"/>
  <c r="BK550" i="2"/>
  <c r="J530" i="2"/>
  <c r="BK521" i="2"/>
  <c r="J510" i="2"/>
  <c r="J487" i="2"/>
  <c r="BK451" i="2"/>
  <c r="J440" i="2"/>
  <c r="J412" i="2"/>
  <c r="J357" i="2"/>
  <c r="J324" i="2"/>
  <c r="J298" i="2"/>
  <c r="BK236" i="2"/>
  <c r="J201" i="2"/>
  <c r="BK168" i="2"/>
  <c r="BK499" i="2"/>
  <c r="BK478" i="2"/>
  <c r="BK465" i="2"/>
  <c r="BK456" i="2"/>
  <c r="BK421" i="2"/>
  <c r="BK396" i="2"/>
  <c r="J370" i="2"/>
  <c r="BK355" i="2"/>
  <c r="BK345" i="2"/>
  <c r="J311" i="2"/>
  <c r="BK267" i="2"/>
  <c r="J250" i="2"/>
  <c r="BK193" i="2"/>
  <c r="T158" i="2" l="1"/>
  <c r="BK233" i="2"/>
  <c r="J233" i="2"/>
  <c r="J102" i="2"/>
  <c r="BK262" i="2"/>
  <c r="J262" i="2" s="1"/>
  <c r="J103" i="2" s="1"/>
  <c r="BK288" i="2"/>
  <c r="J288" i="2" s="1"/>
  <c r="J105" i="2" s="1"/>
  <c r="P361" i="2"/>
  <c r="T437" i="2"/>
  <c r="R455" i="2"/>
  <c r="T463" i="2"/>
  <c r="BK503" i="2"/>
  <c r="J503" i="2"/>
  <c r="J114" i="2" s="1"/>
  <c r="R509" i="2"/>
  <c r="BK519" i="2"/>
  <c r="J519" i="2"/>
  <c r="J119" i="2" s="1"/>
  <c r="P529" i="2"/>
  <c r="BK536" i="2"/>
  <c r="J536" i="2"/>
  <c r="J123" i="2" s="1"/>
  <c r="R536" i="2"/>
  <c r="R567" i="2"/>
  <c r="T595" i="2"/>
  <c r="R611" i="2"/>
  <c r="P633" i="2"/>
  <c r="BK651" i="2"/>
  <c r="J651" i="2"/>
  <c r="J134" i="2" s="1"/>
  <c r="P158" i="2"/>
  <c r="R209" i="2"/>
  <c r="T233" i="2"/>
  <c r="BK276" i="2"/>
  <c r="J276" i="2" s="1"/>
  <c r="J104" i="2" s="1"/>
  <c r="P276" i="2"/>
  <c r="R276" i="2"/>
  <c r="T276" i="2"/>
  <c r="BK361" i="2"/>
  <c r="J361" i="2"/>
  <c r="J107" i="2" s="1"/>
  <c r="R437" i="2"/>
  <c r="BK463" i="2"/>
  <c r="J463" i="2"/>
  <c r="J112" i="2" s="1"/>
  <c r="P481" i="2"/>
  <c r="R503" i="2"/>
  <c r="R519" i="2"/>
  <c r="P540" i="2"/>
  <c r="P567" i="2"/>
  <c r="P595" i="2"/>
  <c r="P611" i="2"/>
  <c r="R628" i="2"/>
  <c r="P645" i="2"/>
  <c r="BK158" i="2"/>
  <c r="P209" i="2"/>
  <c r="R233" i="2"/>
  <c r="R262" i="2"/>
  <c r="T288" i="2"/>
  <c r="BK354" i="2"/>
  <c r="J354" i="2" s="1"/>
  <c r="J106" i="2" s="1"/>
  <c r="P354" i="2"/>
  <c r="R354" i="2"/>
  <c r="T354" i="2"/>
  <c r="BK437" i="2"/>
  <c r="J437" i="2"/>
  <c r="J108" i="2"/>
  <c r="P455" i="2"/>
  <c r="T455" i="2"/>
  <c r="BK481" i="2"/>
  <c r="J481" i="2" s="1"/>
  <c r="J113" i="2" s="1"/>
  <c r="P503" i="2"/>
  <c r="BK509" i="2"/>
  <c r="J509" i="2" s="1"/>
  <c r="J116" i="2" s="1"/>
  <c r="P519" i="2"/>
  <c r="BK529" i="2"/>
  <c r="J529" i="2" s="1"/>
  <c r="J122" i="2" s="1"/>
  <c r="BK540" i="2"/>
  <c r="J540" i="2"/>
  <c r="J124" i="2" s="1"/>
  <c r="BK567" i="2"/>
  <c r="J567" i="2"/>
  <c r="J125" i="2"/>
  <c r="R595" i="2"/>
  <c r="R601" i="2"/>
  <c r="T601" i="2"/>
  <c r="BK628" i="2"/>
  <c r="J628" i="2" s="1"/>
  <c r="J129" i="2" s="1"/>
  <c r="BK633" i="2"/>
  <c r="J633" i="2" s="1"/>
  <c r="J130" i="2" s="1"/>
  <c r="BK645" i="2"/>
  <c r="J645" i="2"/>
  <c r="J131" i="2"/>
  <c r="P651" i="2"/>
  <c r="P648" i="2"/>
  <c r="BK209" i="2"/>
  <c r="J209" i="2" s="1"/>
  <c r="J101" i="2" s="1"/>
  <c r="P233" i="2"/>
  <c r="P262" i="2"/>
  <c r="P288" i="2"/>
  <c r="R361" i="2"/>
  <c r="P437" i="2"/>
  <c r="P463" i="2"/>
  <c r="R481" i="2"/>
  <c r="T503" i="2"/>
  <c r="T509" i="2"/>
  <c r="T519" i="2"/>
  <c r="T454" i="2" s="1"/>
  <c r="R529" i="2"/>
  <c r="P536" i="2"/>
  <c r="T536" i="2"/>
  <c r="T567" i="2"/>
  <c r="BK601" i="2"/>
  <c r="J601" i="2" s="1"/>
  <c r="J127" i="2" s="1"/>
  <c r="BK611" i="2"/>
  <c r="J611" i="2" s="1"/>
  <c r="J128" i="2" s="1"/>
  <c r="P628" i="2"/>
  <c r="T633" i="2"/>
  <c r="T645" i="2"/>
  <c r="R651" i="2"/>
  <c r="R648" i="2"/>
  <c r="R158" i="2"/>
  <c r="R157" i="2" s="1"/>
  <c r="T209" i="2"/>
  <c r="T262" i="2"/>
  <c r="R288" i="2"/>
  <c r="T361" i="2"/>
  <c r="BK455" i="2"/>
  <c r="J455" i="2"/>
  <c r="J111" i="2"/>
  <c r="R463" i="2"/>
  <c r="T481" i="2"/>
  <c r="P509" i="2"/>
  <c r="T529" i="2"/>
  <c r="R540" i="2"/>
  <c r="T540" i="2"/>
  <c r="BK595" i="2"/>
  <c r="J595" i="2"/>
  <c r="J126" i="2" s="1"/>
  <c r="P601" i="2"/>
  <c r="T611" i="2"/>
  <c r="T628" i="2"/>
  <c r="R633" i="2"/>
  <c r="R645" i="2"/>
  <c r="T651" i="2"/>
  <c r="T648" i="2"/>
  <c r="BK525" i="2"/>
  <c r="J525" i="2" s="1"/>
  <c r="J120" i="2" s="1"/>
  <c r="BK527" i="2"/>
  <c r="J527" i="2" s="1"/>
  <c r="J121" i="2" s="1"/>
  <c r="BK452" i="2"/>
  <c r="J452" i="2"/>
  <c r="J109" i="2" s="1"/>
  <c r="BK515" i="2"/>
  <c r="J515" i="2"/>
  <c r="J117" i="2"/>
  <c r="BK517" i="2"/>
  <c r="J517" i="2" s="1"/>
  <c r="J118" i="2" s="1"/>
  <c r="BK507" i="2"/>
  <c r="J507" i="2" s="1"/>
  <c r="J115" i="2" s="1"/>
  <c r="BK649" i="2"/>
  <c r="BK648" i="2"/>
  <c r="J648" i="2" s="1"/>
  <c r="J132" i="2" s="1"/>
  <c r="E85" i="2"/>
  <c r="F94" i="2"/>
  <c r="J150" i="2"/>
  <c r="BE198" i="2"/>
  <c r="BE204" i="2"/>
  <c r="BE205" i="2"/>
  <c r="BE210" i="2"/>
  <c r="BE216" i="2"/>
  <c r="BE223" i="2"/>
  <c r="BE224" i="2"/>
  <c r="BE228" i="2"/>
  <c r="BE236" i="2"/>
  <c r="BE238" i="2"/>
  <c r="BE248" i="2"/>
  <c r="BE254" i="2"/>
  <c r="BE263" i="2"/>
  <c r="BE272" i="2"/>
  <c r="BE306" i="2"/>
  <c r="BE308" i="2"/>
  <c r="BE316" i="2"/>
  <c r="BE327" i="2"/>
  <c r="BE329" i="2"/>
  <c r="BE337" i="2"/>
  <c r="BE351" i="2"/>
  <c r="BE369" i="2"/>
  <c r="BE377" i="2"/>
  <c r="BE402" i="2"/>
  <c r="BE408" i="2"/>
  <c r="BE412" i="2"/>
  <c r="BE419" i="2"/>
  <c r="BE433" i="2"/>
  <c r="BE443" i="2"/>
  <c r="BE445" i="2"/>
  <c r="BE458" i="2"/>
  <c r="BE470" i="2"/>
  <c r="BE477" i="2"/>
  <c r="BE488" i="2"/>
  <c r="BE159" i="2"/>
  <c r="BE173" i="2"/>
  <c r="BE175" i="2"/>
  <c r="BE180" i="2"/>
  <c r="BE185" i="2"/>
  <c r="BE197" i="2"/>
  <c r="BE207" i="2"/>
  <c r="BE214" i="2"/>
  <c r="BE234" i="2"/>
  <c r="BE242" i="2"/>
  <c r="BE246" i="2"/>
  <c r="BE256" i="2"/>
  <c r="BE265" i="2"/>
  <c r="BE298" i="2"/>
  <c r="BE300" i="2"/>
  <c r="BE302" i="2"/>
  <c r="BE304" i="2"/>
  <c r="BE310" i="2"/>
  <c r="BE311" i="2"/>
  <c r="BE321" i="2"/>
  <c r="BE339" i="2"/>
  <c r="BE359" i="2"/>
  <c r="BE368" i="2"/>
  <c r="BE388" i="2"/>
  <c r="BE392" i="2"/>
  <c r="BE394" i="2"/>
  <c r="BE396" i="2"/>
  <c r="BE426" i="2"/>
  <c r="BE438" i="2"/>
  <c r="BE456" i="2"/>
  <c r="BE464" i="2"/>
  <c r="BE468" i="2"/>
  <c r="BE472" i="2"/>
  <c r="BE485" i="2"/>
  <c r="BE490" i="2"/>
  <c r="BE496" i="2"/>
  <c r="BE502" i="2"/>
  <c r="BE504" i="2"/>
  <c r="BE510" i="2"/>
  <c r="BE511" i="2"/>
  <c r="BE516" i="2"/>
  <c r="BE518" i="2"/>
  <c r="BE537" i="2"/>
  <c r="BE548" i="2"/>
  <c r="BE557" i="2"/>
  <c r="BE568" i="2"/>
  <c r="BE570" i="2"/>
  <c r="BE579" i="2"/>
  <c r="BE580" i="2"/>
  <c r="BE582" i="2"/>
  <c r="BE586" i="2"/>
  <c r="BE587" i="2"/>
  <c r="BE588" i="2"/>
  <c r="BE597" i="2"/>
  <c r="BE599" i="2"/>
  <c r="BE602" i="2"/>
  <c r="BE607" i="2"/>
  <c r="BE610" i="2"/>
  <c r="BE617" i="2"/>
  <c r="BE618" i="2"/>
  <c r="BE629" i="2"/>
  <c r="BE634" i="2"/>
  <c r="BE647" i="2"/>
  <c r="BE652" i="2"/>
  <c r="BE179" i="2"/>
  <c r="BE206" i="2"/>
  <c r="BE250" i="2"/>
  <c r="BE252" i="2"/>
  <c r="BE258" i="2"/>
  <c r="BE267" i="2"/>
  <c r="BE284" i="2"/>
  <c r="BE287" i="2"/>
  <c r="BE320" i="2"/>
  <c r="BE324" i="2"/>
  <c r="BE355" i="2"/>
  <c r="BE357" i="2"/>
  <c r="BE375" i="2"/>
  <c r="BE381" i="2"/>
  <c r="BE398" i="2"/>
  <c r="BE415" i="2"/>
  <c r="BE432" i="2"/>
  <c r="BE440" i="2"/>
  <c r="BE449" i="2"/>
  <c r="BE451" i="2"/>
  <c r="BE462" i="2"/>
  <c r="BE465" i="2"/>
  <c r="BE480" i="2"/>
  <c r="BE492" i="2"/>
  <c r="BE494" i="2"/>
  <c r="BE521" i="2"/>
  <c r="BE528" i="2"/>
  <c r="BE535" i="2"/>
  <c r="BE542" i="2"/>
  <c r="BE544" i="2"/>
  <c r="BE547" i="2"/>
  <c r="BE550" i="2"/>
  <c r="BE552" i="2"/>
  <c r="BE553" i="2"/>
  <c r="BE555" i="2"/>
  <c r="BE559" i="2"/>
  <c r="BE572" i="2"/>
  <c r="BE573" i="2"/>
  <c r="BE575" i="2"/>
  <c r="BE577" i="2"/>
  <c r="BE578" i="2"/>
  <c r="BE591" i="2"/>
  <c r="BE608" i="2"/>
  <c r="BE621" i="2"/>
  <c r="BE625" i="2"/>
  <c r="BE639" i="2"/>
  <c r="BE653" i="2"/>
  <c r="BE163" i="2"/>
  <c r="BE165" i="2"/>
  <c r="BE182" i="2"/>
  <c r="BE183" i="2"/>
  <c r="BE187" i="2"/>
  <c r="BE188" i="2"/>
  <c r="BE189" i="2"/>
  <c r="BE201" i="2"/>
  <c r="BE202" i="2"/>
  <c r="BE270" i="2"/>
  <c r="BE281" i="2"/>
  <c r="BE283" i="2"/>
  <c r="BE291" i="2"/>
  <c r="BE318" i="2"/>
  <c r="BE346" i="2"/>
  <c r="BE350" i="2"/>
  <c r="BE352" i="2"/>
  <c r="BE353" i="2"/>
  <c r="BE366" i="2"/>
  <c r="BE379" i="2"/>
  <c r="BE406" i="2"/>
  <c r="BE447" i="2"/>
  <c r="BE453" i="2"/>
  <c r="BE460" i="2"/>
  <c r="BE473" i="2"/>
  <c r="BE475" i="2"/>
  <c r="BE482" i="2"/>
  <c r="BE483" i="2"/>
  <c r="BE508" i="2"/>
  <c r="BE520" i="2"/>
  <c r="BE523" i="2"/>
  <c r="BE538" i="2"/>
  <c r="BE561" i="2"/>
  <c r="BE564" i="2"/>
  <c r="BE583" i="2"/>
  <c r="BE584" i="2"/>
  <c r="BE590" i="2"/>
  <c r="BE637" i="2"/>
  <c r="BE161" i="2"/>
  <c r="BE167" i="2"/>
  <c r="BE177" i="2"/>
  <c r="BE191" i="2"/>
  <c r="BE221" i="2"/>
  <c r="BE232" i="2"/>
  <c r="BE260" i="2"/>
  <c r="BE274" i="2"/>
  <c r="BE277" i="2"/>
  <c r="BE279" i="2"/>
  <c r="BE289" i="2"/>
  <c r="BE314" i="2"/>
  <c r="BE331" i="2"/>
  <c r="BE345" i="2"/>
  <c r="BE348" i="2"/>
  <c r="BE362" i="2"/>
  <c r="BE370" i="2"/>
  <c r="BE371" i="2"/>
  <c r="BE400" i="2"/>
  <c r="BE467" i="2"/>
  <c r="BE478" i="2"/>
  <c r="BE487" i="2"/>
  <c r="BE497" i="2"/>
  <c r="BE500" i="2"/>
  <c r="BE506" i="2"/>
  <c r="BE641" i="2"/>
  <c r="BE166" i="2"/>
  <c r="BE168" i="2"/>
  <c r="BE171" i="2"/>
  <c r="BE190" i="2"/>
  <c r="BE193" i="2"/>
  <c r="BE199" i="2"/>
  <c r="BE203" i="2"/>
  <c r="BE230" i="2"/>
  <c r="BE240" i="2"/>
  <c r="BE268" i="2"/>
  <c r="BE269" i="2"/>
  <c r="BE286" i="2"/>
  <c r="BE336" i="2"/>
  <c r="BE338" i="2"/>
  <c r="BE364" i="2"/>
  <c r="BE383" i="2"/>
  <c r="BE390" i="2"/>
  <c r="BE404" i="2"/>
  <c r="BE410" i="2"/>
  <c r="BE414" i="2"/>
  <c r="BE417" i="2"/>
  <c r="BE421" i="2"/>
  <c r="BE442" i="2"/>
  <c r="BE499" i="2"/>
  <c r="BE505" i="2"/>
  <c r="BE512" i="2"/>
  <c r="BE513" i="2"/>
  <c r="BE514" i="2"/>
  <c r="BE526" i="2"/>
  <c r="BE530" i="2"/>
  <c r="BE532" i="2"/>
  <c r="BE534" i="2"/>
  <c r="BE539" i="2"/>
  <c r="BE541" i="2"/>
  <c r="BE546" i="2"/>
  <c r="BE563" i="2"/>
  <c r="BE566" i="2"/>
  <c r="BE576" i="2"/>
  <c r="BE581" i="2"/>
  <c r="BE585" i="2"/>
  <c r="BE589" i="2"/>
  <c r="BE592" i="2"/>
  <c r="BE593" i="2"/>
  <c r="BE594" i="2"/>
  <c r="BE596" i="2"/>
  <c r="BE598" i="2"/>
  <c r="BE600" i="2"/>
  <c r="BE604" i="2"/>
  <c r="BE612" i="2"/>
  <c r="BE620" i="2"/>
  <c r="BE627" i="2"/>
  <c r="BE631" i="2"/>
  <c r="BE632" i="2"/>
  <c r="BE635" i="2"/>
  <c r="BE643" i="2"/>
  <c r="BE646" i="2"/>
  <c r="BE650" i="2"/>
  <c r="AS94" i="1"/>
  <c r="F36" i="2"/>
  <c r="BA96" i="1" s="1"/>
  <c r="BA95" i="1" s="1"/>
  <c r="AW95" i="1" s="1"/>
  <c r="F37" i="2"/>
  <c r="BB96" i="1" s="1"/>
  <c r="BB95" i="1" s="1"/>
  <c r="BB94" i="1" s="1"/>
  <c r="AX94" i="1" s="1"/>
  <c r="F38" i="2"/>
  <c r="BC96" i="1" s="1"/>
  <c r="BC95" i="1" s="1"/>
  <c r="AY95" i="1" s="1"/>
  <c r="J36" i="2"/>
  <c r="AW96" i="1" s="1"/>
  <c r="F39" i="2"/>
  <c r="BD96" i="1"/>
  <c r="BD95" i="1" s="1"/>
  <c r="BD94" i="1" s="1"/>
  <c r="W33" i="1" s="1"/>
  <c r="P454" i="2" l="1"/>
  <c r="BK157" i="2"/>
  <c r="J157" i="2"/>
  <c r="J99" i="2"/>
  <c r="R454" i="2"/>
  <c r="R156" i="2"/>
  <c r="T157" i="2"/>
  <c r="T156" i="2"/>
  <c r="P157" i="2"/>
  <c r="P156" i="2"/>
  <c r="AU96" i="1"/>
  <c r="AU95" i="1" s="1"/>
  <c r="AU94" i="1" s="1"/>
  <c r="BK454" i="2"/>
  <c r="J454" i="2" s="1"/>
  <c r="J110" i="2" s="1"/>
  <c r="J649" i="2"/>
  <c r="J133" i="2"/>
  <c r="J158" i="2"/>
  <c r="J100" i="2"/>
  <c r="W31" i="1"/>
  <c r="AX95" i="1"/>
  <c r="BA94" i="1"/>
  <c r="AW94" i="1"/>
  <c r="AK30" i="1" s="1"/>
  <c r="BC94" i="1"/>
  <c r="AY94" i="1"/>
  <c r="F35" i="2"/>
  <c r="AZ96" i="1" s="1"/>
  <c r="AZ95" i="1" s="1"/>
  <c r="AV95" i="1" s="1"/>
  <c r="AT95" i="1" s="1"/>
  <c r="J35" i="2"/>
  <c r="AV96" i="1"/>
  <c r="AT96" i="1"/>
  <c r="BK156" i="2" l="1"/>
  <c r="J156" i="2"/>
  <c r="J98" i="2"/>
  <c r="W30" i="1"/>
  <c r="W32" i="1"/>
  <c r="AZ94" i="1"/>
  <c r="W29" i="1"/>
  <c r="J32" i="2" l="1"/>
  <c r="AG96" i="1"/>
  <c r="AG95" i="1"/>
  <c r="AG94" i="1"/>
  <c r="AK26" i="1" s="1"/>
  <c r="AK35" i="1" s="1"/>
  <c r="AV94" i="1"/>
  <c r="AK29" i="1"/>
  <c r="J41" i="2" l="1"/>
  <c r="AN95" i="1"/>
  <c r="AN96" i="1"/>
  <c r="AT94" i="1"/>
  <c r="AN94" i="1" s="1"/>
</calcChain>
</file>

<file path=xl/sharedStrings.xml><?xml version="1.0" encoding="utf-8"?>
<sst xmlns="http://schemas.openxmlformats.org/spreadsheetml/2006/main" count="7064" uniqueCount="1879">
  <si>
    <t>Export Komplet</t>
  </si>
  <si>
    <t/>
  </si>
  <si>
    <t>2.0</t>
  </si>
  <si>
    <t>False</t>
  </si>
  <si>
    <t>{fbacb710-168f-40dc-a99f-d6ee334fca87}</t>
  </si>
  <si>
    <t>&gt;&gt;  skryté sloupce  &lt;&lt;</t>
  </si>
  <si>
    <t>0,01</t>
  </si>
  <si>
    <t>21</t>
  </si>
  <si>
    <t>12</t>
  </si>
  <si>
    <t>REKAPITULACE STAVBY</t>
  </si>
  <si>
    <t>v ---  níže se nacházejí doplnkové a pomocné údaje k sestavám  --- v</t>
  </si>
  <si>
    <t>Návod na vyplnění</t>
  </si>
  <si>
    <t>0,001</t>
  </si>
  <si>
    <t>Kód:</t>
  </si>
  <si>
    <t>24033o</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</si>
  <si>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</si>
  <si>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</si>
  <si>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VEŘEJNÉ WC ZÁMECKÁ - STAVEBNÍ ÚPRAVY</t>
  </si>
  <si>
    <t>KSO:</t>
  </si>
  <si>
    <t>CC-CZ:</t>
  </si>
  <si>
    <t>Místo:</t>
  </si>
  <si>
    <t>KOLÍN I, ZÁMECKÁ, ST. PARC. Č. 1/2, 4333</t>
  </si>
  <si>
    <t>Datum:</t>
  </si>
  <si>
    <t>Zadavatel:</t>
  </si>
  <si>
    <t>IČ:</t>
  </si>
  <si>
    <t>Město Kolín, Karlovo nám. 78, Kolín I</t>
  </si>
  <si>
    <t>DIČ:</t>
  </si>
  <si>
    <t>Uchazeč:</t>
  </si>
  <si>
    <t>Vyplň údaj</t>
  </si>
  <si>
    <t>Projektant:</t>
  </si>
  <si>
    <t>27210341</t>
  </si>
  <si>
    <t>AZ PROJECT s.r.o., Plynárenská 830, Kolín IV</t>
  </si>
  <si>
    <t>CZ27210341</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</si>
  <si>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</si>
  <si>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</si>
  <si>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</si>
  <si>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</si>
  <si>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</si>
  <si>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</si>
  <si>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</si>
  <si>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</si>
  <si>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</si>
  <si>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</si>
  <si>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</si>
  <si>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</si>
  <si>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</si>
  <si>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</si>
  <si>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</si>
  <si>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</si>
  <si>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</si>
  <si>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</si>
  <si>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</si>
  <si>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</si>
  <si>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</si>
  <si>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</si>
  <si>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</si>
  <si>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</si>
  <si>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</si>
  <si>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</si>
  <si>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</si>
  <si>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</si>
  <si>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</si>
  <si>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</si>
  <si>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</si>
  <si>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</si>
  <si>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</si>
  <si>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</si>
  <si>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</si>
  <si>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</si>
  <si>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</si>
  <si>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</si>
  <si>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</si>
  <si>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</si>
  <si>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</si>
  <si>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</si>
  <si>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</si>
  <si>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</si>
  <si>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</si>
  <si>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</si>
  <si>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</si>
  <si>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24033</t>
  </si>
  <si>
    <t>STA</t>
  </si>
  <si>
    <t>1</t>
  </si>
  <si>
    <t>{d02a0b25-3c5c-4d0f-81bc-40b5b1a1a7ea}</t>
  </si>
  <si>
    <t>2</t>
  </si>
  <si>
    <t>/</t>
  </si>
  <si>
    <t>24033a</t>
  </si>
  <si>
    <t>STAVEBNÍ ÚPRAVY</t>
  </si>
  <si>
    <t>Soupis</t>
  </si>
  <si>
    <t>{ea814a71-fdfe-4d9f-83b1-ed6b41f3d75f}</t>
  </si>
  <si>
    <t>KRYCÍ LIST SOUPISU PRACÍ</t>
  </si>
  <si>
    <t>Objekt:</t>
  </si>
  <si>
    <t>24033 - VEŘEJNÉ WC ZÁMECKÁ - STAVEBNÍ ÚPRAVY</t>
  </si>
  <si>
    <t>Soupis:</t>
  </si>
  <si>
    <t>24033a - STAVEBNÍ ÚPRAVY</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</si>
  <si>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</si>
  <si>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</si>
  <si>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</si>
  <si>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</si>
  <si>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</si>
  <si>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</si>
  <si>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</si>
  <si>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</si>
  <si>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</si>
  <si>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</si>
  <si>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</si>
  <si>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6 - Úpravy povrchů, podlahy a osazování výplní</t>
  </si>
  <si>
    <t xml:space="preserve">    8 - Trubní vedení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</si>
  <si>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</si>
  <si>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</si>
  <si>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</si>
  <si>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</si>
  <si>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</si>
  <si>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</si>
  <si>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</si>
  <si>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721 - Zdravotechnika - vnitřní + venkovní kanalizace</t>
  </si>
  <si>
    <t xml:space="preserve">    722 - Zdravotechnika - vnitřní vodovod</t>
  </si>
  <si>
    <t xml:space="preserve">    725 - Zdravotechnika - zařizovací předměty</t>
  </si>
  <si>
    <t xml:space="preserve">    732 - Tepelné čerpadlo</t>
  </si>
  <si>
    <t xml:space="preserve">    736 - Ústřední vytápění </t>
  </si>
  <si>
    <t xml:space="preserve">    741 - Elektroinstalace - silnoproud+bleskosvod</t>
  </si>
  <si>
    <t xml:space="preserve">    742 - Elektroinstalace - slaboproud</t>
  </si>
  <si>
    <t xml:space="preserve">    751 - Vzduchotechnika</t>
  </si>
  <si>
    <t xml:space="preserve">    762 - Konstrukce tesařské</t>
  </si>
  <si>
    <t xml:space="preserve">    763 - Konstrukce suché výstavby</t>
  </si>
  <si>
    <t xml:space="preserve">    764 - Konstrukce klempířské</t>
  </si>
  <si>
    <t xml:space="preserve">    766 - Konstrukce truhlářské</t>
  </si>
  <si>
    <t xml:space="preserve">    767 - Konstrukce zámečnické</t>
  </si>
  <si>
    <t xml:space="preserve">    771 - Podlahy z dlaždic</t>
  </si>
  <si>
    <t xml:space="preserve">    781 - Dokončovací práce - obklady</t>
  </si>
  <si>
    <t xml:space="preserve">    783 - Dokončovací práce - nátěry</t>
  </si>
  <si>
    <t xml:space="preserve">    784 - Dokončovací práce - malby a tapety</t>
  </si>
  <si>
    <t xml:space="preserve">    795 - Různé</t>
  </si>
  <si>
    <t>VRN - Vedlejší rozpočtové náklady</t>
  </si>
  <si>
    <t xml:space="preserve">    VRN3 - Zařízení staveniště</t>
  </si>
  <si>
    <t xml:space="preserve">    VRN4 - Inženýrská činnost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</si>
  <si>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</si>
  <si>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</si>
  <si>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</si>
  <si>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</si>
  <si>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</si>
  <si>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</si>
  <si>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</si>
  <si>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</si>
  <si>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</si>
  <si>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</si>
  <si>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</si>
  <si>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</si>
  <si>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</si>
  <si>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</si>
  <si>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</si>
  <si>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</si>
  <si>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</si>
  <si>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</si>
  <si>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111103403</t>
  </si>
  <si>
    <t>Vytrhání ruderálního plevele z travního porostu i s kořeny</t>
  </si>
  <si>
    <t>ha</t>
  </si>
  <si>
    <t>CS ÚRS 2024 02</t>
  </si>
  <si>
    <t>4</t>
  </si>
  <si>
    <t>755607007</t>
  </si>
  <si>
    <t>VV</t>
  </si>
  <si>
    <t>7,25/1000</t>
  </si>
  <si>
    <t>113105111</t>
  </si>
  <si>
    <t>Rozebrání dlažeb z lomového kamene kladených na sucho</t>
  </si>
  <si>
    <t>m2</t>
  </si>
  <si>
    <t>-1076081154</t>
  </si>
  <si>
    <t>18,25</t>
  </si>
  <si>
    <t>3</t>
  </si>
  <si>
    <t>113107124</t>
  </si>
  <si>
    <t>Odstranění podkladu z kameniva drceného tl přes 300 do 400 mm ručně</t>
  </si>
  <si>
    <t>-503868009</t>
  </si>
  <si>
    <t>8,4+10,5</t>
  </si>
  <si>
    <t>113107143</t>
  </si>
  <si>
    <t>Odstranění podkladu živičného tl přes 100 do 150 mm ručně</t>
  </si>
  <si>
    <t>550121306</t>
  </si>
  <si>
    <t>5</t>
  </si>
  <si>
    <t>119005112</t>
  </si>
  <si>
    <t>Vytyčení výsadeb zapojených nebo v záhonu plochy  do 10 m2 s rozmístěním rostlin do plochy nepravidelně</t>
  </si>
  <si>
    <t>1556936532</t>
  </si>
  <si>
    <t>6</t>
  </si>
  <si>
    <t>119005153</t>
  </si>
  <si>
    <t>Vytyčení výsadeb s rozmístěním solitérních rostlin přes 10 do 50 kusů</t>
  </si>
  <si>
    <t>kus</t>
  </si>
  <si>
    <t>1528566007</t>
  </si>
  <si>
    <t>7</t>
  </si>
  <si>
    <t>131313701</t>
  </si>
  <si>
    <t>Hloubení nezapažených jam v soudržných horninách třídy těžitelnosti II skupiny 4 ručně</t>
  </si>
  <si>
    <t>m3</t>
  </si>
  <si>
    <t>-1392489207</t>
  </si>
  <si>
    <t>0,3*0,3*(0,8-0,47)*2"ochrana TČ</t>
  </si>
  <si>
    <t>Součet</t>
  </si>
  <si>
    <t>8</t>
  </si>
  <si>
    <t>131313711</t>
  </si>
  <si>
    <t>Hloubení zapažených jam v soudržných horninách třídy těžitelnosti II skupiny 4 ručně</t>
  </si>
  <si>
    <t>298571668</t>
  </si>
  <si>
    <t>2,3*2,3*2,53*2</t>
  </si>
  <si>
    <t>9</t>
  </si>
  <si>
    <t>132312331</t>
  </si>
  <si>
    <t>Hloubení nezapažených rýh šířky do 2000 mm v soudržných horninách třídy těžitelnosti II skupiny 4 ručně</t>
  </si>
  <si>
    <t>-559369260</t>
  </si>
  <si>
    <t>8,4*0,51+10,5*0,48"pro zateplení</t>
  </si>
  <si>
    <t>10</t>
  </si>
  <si>
    <t>151711111</t>
  </si>
  <si>
    <t>Osazení zápor ocelových dl do 8 m</t>
  </si>
  <si>
    <t>m</t>
  </si>
  <si>
    <t>666594051</t>
  </si>
  <si>
    <t>2,3*4*2</t>
  </si>
  <si>
    <t>11</t>
  </si>
  <si>
    <t>M</t>
  </si>
  <si>
    <t>13010950</t>
  </si>
  <si>
    <t>ocel profilová jakost S235JR (11 375) průřez HEA 100</t>
  </si>
  <si>
    <t>t</t>
  </si>
  <si>
    <t>-565548731</t>
  </si>
  <si>
    <t>2,8*4*2*17,27/1000*1,08</t>
  </si>
  <si>
    <t>151711131</t>
  </si>
  <si>
    <t>Vytažení zápor ocelových dl do 8 m</t>
  </si>
  <si>
    <t>-709179006</t>
  </si>
  <si>
    <t>13</t>
  </si>
  <si>
    <t>151712111</t>
  </si>
  <si>
    <t>Převázka ocelová zdvojená pro kotvení záporového pažení</t>
  </si>
  <si>
    <t>66199854</t>
  </si>
  <si>
    <t>1*4*2</t>
  </si>
  <si>
    <t>14</t>
  </si>
  <si>
    <t>151712121</t>
  </si>
  <si>
    <t>Odstranění ocelové převázky zdvojené pro kotvení záporového pažení</t>
  </si>
  <si>
    <t>-1384957297</t>
  </si>
  <si>
    <t>15</t>
  </si>
  <si>
    <t>151721111</t>
  </si>
  <si>
    <t>Zřízení pažení do ocelových zápor hl výkopu do 4 m s jeho následným odstraněním</t>
  </si>
  <si>
    <t>-610478948</t>
  </si>
  <si>
    <t>2,3*2,3*2</t>
  </si>
  <si>
    <t>16</t>
  </si>
  <si>
    <t>162211321</t>
  </si>
  <si>
    <t>Vodorovné přemístění výkopku z horniny třídy těžitelnosti II skupiny 4 a 5 stavebním kolečkem do 10 m</t>
  </si>
  <si>
    <t>-986246858</t>
  </si>
  <si>
    <t>5,029+26,767+9,324</t>
  </si>
  <si>
    <t>17</t>
  </si>
  <si>
    <t>162211329</t>
  </si>
  <si>
    <t>Příplatek k vodorovnému přemístění výkopku z horniny třídy těžitelnosti II skupiny 4 a 5 stavebním kolečkem za každých dalších 10 m</t>
  </si>
  <si>
    <t>1202361863</t>
  </si>
  <si>
    <t>18</t>
  </si>
  <si>
    <t>162751137</t>
  </si>
  <si>
    <t>Vodorovné přemístění přes 9 000 do 10000 m výkopku/sypaniny z horniny třídy těžitelnosti II skupiny 4 a 5</t>
  </si>
  <si>
    <t>-1203371134</t>
  </si>
  <si>
    <t>19</t>
  </si>
  <si>
    <t>167151102</t>
  </si>
  <si>
    <t>Nakládání výkopku z hornin třídy těžitelnosti II skupiny 4 a 5 do 100 m3</t>
  </si>
  <si>
    <t>-774090393</t>
  </si>
  <si>
    <t>20</t>
  </si>
  <si>
    <t>171151111</t>
  </si>
  <si>
    <t>Uložení sypaniny z hornin nesoudržných sypkých do násypů zhutněných strojně</t>
  </si>
  <si>
    <t>CS ÚRS 2024 01</t>
  </si>
  <si>
    <t>-981501365</t>
  </si>
  <si>
    <t>171201221</t>
  </si>
  <si>
    <t>Poplatek za uložení na skládce (skládkovné) zeminy a kamení kód odpadu 17 05 04</t>
  </si>
  <si>
    <t>-1023634488</t>
  </si>
  <si>
    <t>41,12*1,8</t>
  </si>
  <si>
    <t>22</t>
  </si>
  <si>
    <t>174111101</t>
  </si>
  <si>
    <t>Zásyp jam, šachet rýh nebo kolem objektů sypaninou se zhutněním ručně</t>
  </si>
  <si>
    <t>-1890859741</t>
  </si>
  <si>
    <t>(1,3*2,3*1,86-1,3*1,3*1,86)*2"šachty</t>
  </si>
  <si>
    <t>23</t>
  </si>
  <si>
    <t>58337344</t>
  </si>
  <si>
    <t>štěrkopísek frakce 0/32</t>
  </si>
  <si>
    <t>218978917</t>
  </si>
  <si>
    <t>24</t>
  </si>
  <si>
    <t>183111211</t>
  </si>
  <si>
    <t>Jamky pro výsadbu s výměnou 50 % půdy zeminy skupiny 1 až 4 obj do 0,002 m3 v rovině a svahu do 1:5</t>
  </si>
  <si>
    <t>-783598174</t>
  </si>
  <si>
    <t>25</t>
  </si>
  <si>
    <t>10321100</t>
  </si>
  <si>
    <t>zahradní substrát pro výsadbu VL</t>
  </si>
  <si>
    <t>-766846250</t>
  </si>
  <si>
    <t>8*0,001 'Přepočtené koeficientem množství</t>
  </si>
  <si>
    <t>26</t>
  </si>
  <si>
    <t>183205112</t>
  </si>
  <si>
    <t>Založení záhonu v rovině a svahu do 1:5 zemina skupiny 3</t>
  </si>
  <si>
    <t>726983494</t>
  </si>
  <si>
    <t>27</t>
  </si>
  <si>
    <t>184102110</t>
  </si>
  <si>
    <t>Výsadba dřeviny s balem D do 0,1 m do jamky se zalitím v rovině a svahu do 1:5</t>
  </si>
  <si>
    <t>-828418089</t>
  </si>
  <si>
    <t>28</t>
  </si>
  <si>
    <t>02652024</t>
  </si>
  <si>
    <t>růže /Rosa/</t>
  </si>
  <si>
    <t>1426775230</t>
  </si>
  <si>
    <t>29</t>
  </si>
  <si>
    <t>184813511</t>
  </si>
  <si>
    <t>Chemické odplevelení před založením kultury postřikem na široko v rovině a svahu do 1:5 ručně</t>
  </si>
  <si>
    <t>-181179156</t>
  </si>
  <si>
    <t>30</t>
  </si>
  <si>
    <t>185803105</t>
  </si>
  <si>
    <t>Shrabání pokoseného travního porostu s odvozem do 20 km</t>
  </si>
  <si>
    <t>-1134156296</t>
  </si>
  <si>
    <t>31</t>
  </si>
  <si>
    <t>185804111</t>
  </si>
  <si>
    <t>Ošetření vysazených květin v rovině a svahu do 1:5</t>
  </si>
  <si>
    <t>-378132785</t>
  </si>
  <si>
    <t>32</t>
  </si>
  <si>
    <t>185804311</t>
  </si>
  <si>
    <t>Zalití rostlin vodou plocha do 20 m2</t>
  </si>
  <si>
    <t>1311451037</t>
  </si>
  <si>
    <t>7,25*0,1</t>
  </si>
  <si>
    <t>Zakládání</t>
  </si>
  <si>
    <t>33</t>
  </si>
  <si>
    <t>271562211</t>
  </si>
  <si>
    <t>Podsyp pod základové konstrukce se zhutněním z drobného kameniva frakce 0 až 4 mm</t>
  </si>
  <si>
    <t>-403011224</t>
  </si>
  <si>
    <t>((12,55+10,65)*4,05/2+1,05*0,15+2,8*0,15-3,6*0,15)*0,05"objekt</t>
  </si>
  <si>
    <t>0,6*0,6*0,1*2"šachty</t>
  </si>
  <si>
    <t>34</t>
  </si>
  <si>
    <t>273313711</t>
  </si>
  <si>
    <t>Základové desky z betonu tř. C 20/25</t>
  </si>
  <si>
    <t>-275301728</t>
  </si>
  <si>
    <t>0,8*1,15*0,2"deska pod TČ</t>
  </si>
  <si>
    <t>35</t>
  </si>
  <si>
    <t>273321411</t>
  </si>
  <si>
    <t>Základové desky ze ŽB bez zvýšených nároků na prostředí tř. C 20/25</t>
  </si>
  <si>
    <t>1878313412</t>
  </si>
  <si>
    <t>47,018*0,15"objekt</t>
  </si>
  <si>
    <t>1,3*1,3*0,15*2"šachty</t>
  </si>
  <si>
    <t>(0,5*1,4+1,3*0,4)*0,08"zesílení podlahy pod turniketem</t>
  </si>
  <si>
    <t>36</t>
  </si>
  <si>
    <t>273351121</t>
  </si>
  <si>
    <t>Zřízení bednění základových desek</t>
  </si>
  <si>
    <t>-1119264911</t>
  </si>
  <si>
    <t>2*0,2*(0,8+1,15)</t>
  </si>
  <si>
    <t>37</t>
  </si>
  <si>
    <t>273351122</t>
  </si>
  <si>
    <t>Odstranění bednění základových desek</t>
  </si>
  <si>
    <t>63356990</t>
  </si>
  <si>
    <t>38</t>
  </si>
  <si>
    <t>273362021</t>
  </si>
  <si>
    <t>Výztuž základových desek svařovanými sítěmi Kari</t>
  </si>
  <si>
    <t>293767994</t>
  </si>
  <si>
    <t>47,018*3,03/1000*1,08"objekt</t>
  </si>
  <si>
    <t>0,6*0,6*3,03/1000*1,08"šachty</t>
  </si>
  <si>
    <t>39</t>
  </si>
  <si>
    <t>275313611</t>
  </si>
  <si>
    <t>Základové patky z betonu tř. C 16/20</t>
  </si>
  <si>
    <t>-947743017</t>
  </si>
  <si>
    <t>0,3*0,3*0,8*2"ochrana TČ</t>
  </si>
  <si>
    <t>40</t>
  </si>
  <si>
    <t>275351121</t>
  </si>
  <si>
    <t>Zřízení bednění základových patek</t>
  </si>
  <si>
    <t>-115465380</t>
  </si>
  <si>
    <t>0,3*0,8*4*2</t>
  </si>
  <si>
    <t>41</t>
  </si>
  <si>
    <t>275351122</t>
  </si>
  <si>
    <t>Odstranění bednění základových patek</t>
  </si>
  <si>
    <t>501879467</t>
  </si>
  <si>
    <t>Svislé a kompletní konstrukce</t>
  </si>
  <si>
    <t>42</t>
  </si>
  <si>
    <t>310235261</t>
  </si>
  <si>
    <t>Zazdívka otvorů pl do 0,0225 m2 ve zdivu nadzákladovém cihlami pálenými tl přes 450 do 600 mm</t>
  </si>
  <si>
    <t>1200024455</t>
  </si>
  <si>
    <t>5"U č. 100 stříška vstup</t>
  </si>
  <si>
    <t>43</t>
  </si>
  <si>
    <t>310238411</t>
  </si>
  <si>
    <t>Zazdívka otvorů pl přes 0,25 do 1 m2 ve zdivu nadzákladovém cihlami pálenými na MC</t>
  </si>
  <si>
    <t>-871590358</t>
  </si>
  <si>
    <t>(1,15*1,2-1*0,6)*0,5*2</t>
  </si>
  <si>
    <t>44</t>
  </si>
  <si>
    <t>310239411</t>
  </si>
  <si>
    <t>Zazdívka otvorů pl přes 1 do 4 m2 ve zdivu nadzákladovém cihlami pálenými na MC</t>
  </si>
  <si>
    <t>-1897506222</t>
  </si>
  <si>
    <t>0,7*3*0,15+0,95*0,3*3+0,35*3*0,15</t>
  </si>
  <si>
    <t>45</t>
  </si>
  <si>
    <t>311231129</t>
  </si>
  <si>
    <t>Zdivo nosné z cihel dl 290 mm P20 až 25 na MC 15</t>
  </si>
  <si>
    <t>621984396</t>
  </si>
  <si>
    <t>0,3*2*(1,3+0,9)*1,86*2"kanalizační šachty</t>
  </si>
  <si>
    <t>46</t>
  </si>
  <si>
    <t>311235161.HLZ.002</t>
  </si>
  <si>
    <t>Zdivo jednovrstvé z cihel HELUZ 30 P15 na tenkovrstvou maltu tl 300 mm</t>
  </si>
  <si>
    <t>1309415349</t>
  </si>
  <si>
    <t>0,6*3,25"vnitřní</t>
  </si>
  <si>
    <t>(4,85+11,5+5,2+13,375)*0,55"atika</t>
  </si>
  <si>
    <t>47</t>
  </si>
  <si>
    <t>317941121</t>
  </si>
  <si>
    <t>Osazování ocelových válcovaných nosníků na zdivu I, IE, U, UE nebo L do č. 12 nebo výšky do 120 mm</t>
  </si>
  <si>
    <t>-138898838</t>
  </si>
  <si>
    <t>(1,2*10+2,25)*8,64/1000</t>
  </si>
  <si>
    <t>48</t>
  </si>
  <si>
    <t>13010814</t>
  </si>
  <si>
    <t>ocel profilová jakost S235JR (11 375) průřez U (UPN) 80</t>
  </si>
  <si>
    <t>-697175550</t>
  </si>
  <si>
    <t>0,123*1,08 'Přepočtené koeficientem množství</t>
  </si>
  <si>
    <t>49</t>
  </si>
  <si>
    <t>317944321</t>
  </si>
  <si>
    <t>Válcované nosníky do č.12 dodatečně osazované do připravených otvorů</t>
  </si>
  <si>
    <t>-967332694</t>
  </si>
  <si>
    <t>11,1*(4*1,3*4)/1000*1,08+13,4*1,2/1000*1,08</t>
  </si>
  <si>
    <t>50</t>
  </si>
  <si>
    <t>317944323</t>
  </si>
  <si>
    <t>Válcované nosníky č.14 až 22 dodatečně osazované do připravených otvorů</t>
  </si>
  <si>
    <t>510465244</t>
  </si>
  <si>
    <t>17,9*3,4*4/1000*1,08</t>
  </si>
  <si>
    <t>51</t>
  </si>
  <si>
    <t>319202114</t>
  </si>
  <si>
    <t>Dodatečná izolace zdiva tl přes 450 do 600 mm nízkotlakou injektáží silikonovou mikroemulzí</t>
  </si>
  <si>
    <t>-674849816</t>
  </si>
  <si>
    <t>5+10,7+4,5+12,55-3</t>
  </si>
  <si>
    <t>52</t>
  </si>
  <si>
    <t>342244201.HLZ</t>
  </si>
  <si>
    <t>Příčka z cihel broušených HELUZ 8 P10 na tenkovrstvou maltu tloušťky 80 mm</t>
  </si>
  <si>
    <t>-6054031</t>
  </si>
  <si>
    <t>84,276</t>
  </si>
  <si>
    <t>53</t>
  </si>
  <si>
    <t>342291111</t>
  </si>
  <si>
    <t>Ukotvení příček montážní polyuretanovou pěnou tl příčky do 100 mm</t>
  </si>
  <si>
    <t>266254942</t>
  </si>
  <si>
    <t>3*13</t>
  </si>
  <si>
    <t>54</t>
  </si>
  <si>
    <t>346272236.XLA</t>
  </si>
  <si>
    <t>Přizdívka z tvárnic Ytong Klasik tl 100 mm</t>
  </si>
  <si>
    <t>-352359563</t>
  </si>
  <si>
    <t>1*(1,1*4+0,65+1,1*2)"za WC</t>
  </si>
  <si>
    <t>Vodorovné konstrukce</t>
  </si>
  <si>
    <t>55</t>
  </si>
  <si>
    <t>411321414</t>
  </si>
  <si>
    <t>Stropy deskové ze ŽB tř. C 25/30</t>
  </si>
  <si>
    <t>-119301799</t>
  </si>
  <si>
    <t>3,9*1*0,15"stříška vstup</t>
  </si>
  <si>
    <t>56</t>
  </si>
  <si>
    <t>411351011</t>
  </si>
  <si>
    <t>Zřízení bednění stropů deskových tl přes 5 do 25 cm bez podpěrné kce</t>
  </si>
  <si>
    <t>1826549215</t>
  </si>
  <si>
    <t>3,9*1</t>
  </si>
  <si>
    <t>57</t>
  </si>
  <si>
    <t>411351012</t>
  </si>
  <si>
    <t>Odstranění bednění stropů deskových tl přes 5 do 25 cm bez podpěrné kce</t>
  </si>
  <si>
    <t>-487254018</t>
  </si>
  <si>
    <t>58</t>
  </si>
  <si>
    <t>411354311</t>
  </si>
  <si>
    <t>Zřízení podpěrné konstrukce stropů výšky do 4 m tl přes 5 do 15 cm</t>
  </si>
  <si>
    <t>531060405</t>
  </si>
  <si>
    <t>59</t>
  </si>
  <si>
    <t>411354312</t>
  </si>
  <si>
    <t>Odstranění podpěrné konstrukce stropů výšky do 4 m tl přes 5 do 15 cm</t>
  </si>
  <si>
    <t>1811860412</t>
  </si>
  <si>
    <t>60</t>
  </si>
  <si>
    <t>411362021</t>
  </si>
  <si>
    <t>Výztuž stropů svařovanými sítěmi Kari</t>
  </si>
  <si>
    <t>-1757741048</t>
  </si>
  <si>
    <t>3,9*1*3,423/1000*1,08</t>
  </si>
  <si>
    <t>61</t>
  </si>
  <si>
    <t>413941121</t>
  </si>
  <si>
    <t>Osazování ocelových válcovaných nosníků stropů I, IE, U, UE nebo L do č.12 nebo výšky do 120 mm</t>
  </si>
  <si>
    <t>-411700591</t>
  </si>
  <si>
    <t>10,6*(1,5*5+3,9)/1000*1,08</t>
  </si>
  <si>
    <t>62</t>
  </si>
  <si>
    <t>13010816</t>
  </si>
  <si>
    <t>ocel profilová jakost S235JR (11 375) průřez U (UPN) 100</t>
  </si>
  <si>
    <t>1391224795</t>
  </si>
  <si>
    <t>0,131*1,08 'Přepočtené koeficientem množství</t>
  </si>
  <si>
    <t>Komunikace pozemní</t>
  </si>
  <si>
    <t>63</t>
  </si>
  <si>
    <t>564762111</t>
  </si>
  <si>
    <t>Podklad z vibrovaného štěrku VŠ tl 200 mm</t>
  </si>
  <si>
    <t>-697631385</t>
  </si>
  <si>
    <t>0,2*(1,75*1,45-0,8*1,15)"TČ2</t>
  </si>
  <si>
    <t>64</t>
  </si>
  <si>
    <t>564851011</t>
  </si>
  <si>
    <t>Podklad ze štěrkodrtě ŠD plochy do 100 m2 tl 150 mm</t>
  </si>
  <si>
    <t>738152076</t>
  </si>
  <si>
    <t>10,5+8,4+1,5*2,2*2-0,6*0,6*2</t>
  </si>
  <si>
    <t>65</t>
  </si>
  <si>
    <t>564861011</t>
  </si>
  <si>
    <t>Podklad ze štěrkodrtě ŠD plochy do 100 m2 tl 200 mm</t>
  </si>
  <si>
    <t>905964687</t>
  </si>
  <si>
    <t>24,78</t>
  </si>
  <si>
    <t>66</t>
  </si>
  <si>
    <t>565155101</t>
  </si>
  <si>
    <t>Asfaltový beton vrstva podkladní ACP 16 (obalované kamenivo OKS) tl 70 mm š do 1,5 m</t>
  </si>
  <si>
    <t>1894881942</t>
  </si>
  <si>
    <t>67</t>
  </si>
  <si>
    <t>57237011r</t>
  </si>
  <si>
    <t>Vyspravení krytu komunikací po překopech pl do 15 m2 dlažbou drobnou do lože z kameniva</t>
  </si>
  <si>
    <t>-1324049032</t>
  </si>
  <si>
    <t xml:space="preserve">10,5+1,5*2,2*2"adekv. pol., 2370-839,31 Kč - odečet SPC dlažby </t>
  </si>
  <si>
    <t>68</t>
  </si>
  <si>
    <t>573111112</t>
  </si>
  <si>
    <t>Postřik živičný infiltrační s posypem z asfaltu množství 1 kg/m2</t>
  </si>
  <si>
    <t>-1969392618</t>
  </si>
  <si>
    <t>69</t>
  </si>
  <si>
    <t>577144111</t>
  </si>
  <si>
    <t>Asfaltový beton vrstva obrusná ACO 11+ (ABS) tř. I tl 50 mm š do 3 m z nemodifikovaného asfaltu</t>
  </si>
  <si>
    <t>-1120884701</t>
  </si>
  <si>
    <t>Úpravy povrchů, podlahy a osazování výplní</t>
  </si>
  <si>
    <t>70</t>
  </si>
  <si>
    <t>611331111</t>
  </si>
  <si>
    <t>Cementová omítka hrubá jednovrstvá zatřená vnitřních stropů rovných nanášená ručně</t>
  </si>
  <si>
    <t>1019787054</t>
  </si>
  <si>
    <t>0,1*0,8*12+0,5*1*4+0,5*3"prohoz rabic</t>
  </si>
  <si>
    <t>71</t>
  </si>
  <si>
    <t>612321141</t>
  </si>
  <si>
    <t>Vápenocementová omítka štuková dvouvrstvá vnitřních stěn nanášená ručně</t>
  </si>
  <si>
    <t>1231209300</t>
  </si>
  <si>
    <t>3*2*(1,1*4+1,3+1,2*3+4,7+2,85+1,9+1,05+1,85+1,6+1,6*2+3,35+2,3+1,2*2+1,1*2+1,65+1,75)</t>
  </si>
  <si>
    <t>3*(4,3+3,2+0,25+1+4,55)</t>
  </si>
  <si>
    <t>Mezisoučet</t>
  </si>
  <si>
    <t>-(1*0,6*4+1,25*0,9+0,85*0,9+1,25*0,9+0,9*2,65*2+0,8*1,97*2*12)</t>
  </si>
  <si>
    <t>0,5*(1*4+0,6*2*4+3,35+2,65*2+1,25*2+0,85+0,9*3)"ostění, podhledy</t>
  </si>
  <si>
    <t>72</t>
  </si>
  <si>
    <t>612325111</t>
  </si>
  <si>
    <t>Vápenocementová hladká omítka rýh ve stěnách š do 150 mm</t>
  </si>
  <si>
    <t>-1562362074</t>
  </si>
  <si>
    <t>0,15*(5,6+3+5)</t>
  </si>
  <si>
    <t>73</t>
  </si>
  <si>
    <t>612331111</t>
  </si>
  <si>
    <t>Cementová omítka hrubá jednovrstvá zatřená vnitřních stěn nanášená ručně</t>
  </si>
  <si>
    <t>212916751</t>
  </si>
  <si>
    <t>10,240-4,46+0,615"prohoz rabic</t>
  </si>
  <si>
    <t>74</t>
  </si>
  <si>
    <t>615142012</t>
  </si>
  <si>
    <t>Pletivo rabicové vnitřních nosníků provizorně přichycené</t>
  </si>
  <si>
    <t>-543248531</t>
  </si>
  <si>
    <t>1,2*12*0,3+0,5*1*3+0,5*3+1,3*0,15*2*4+0,2*3,4*2+1,2*0,15*2</t>
  </si>
  <si>
    <t>75</t>
  </si>
  <si>
    <t>621151011</t>
  </si>
  <si>
    <t>Penetrační silikátový nátěr vnějších pastovitých tenkovrstvých omítek podhledů</t>
  </si>
  <si>
    <t>81818975</t>
  </si>
  <si>
    <t>0,16*(1*4+0,9*2)+0,15*(1,25*2+0,85)+0,1*4,65+3,9*1</t>
  </si>
  <si>
    <t>76</t>
  </si>
  <si>
    <t>621221001</t>
  </si>
  <si>
    <t>Montáž kontaktního zateplení vnějších podhledů lepením a mechanickým kotvením desek z minerální vlny s podélnou orientací do betonu a zdiva tl do 40 mm</t>
  </si>
  <si>
    <t>-1997058452</t>
  </si>
  <si>
    <t>3,9*1"stříška</t>
  </si>
  <si>
    <t>77</t>
  </si>
  <si>
    <t>63140348</t>
  </si>
  <si>
    <t>deska tepelně izolační minerální kontaktních fasád podélné vlákno λ=0,041 tl 30mm</t>
  </si>
  <si>
    <t>1127462918</t>
  </si>
  <si>
    <t>3,9*1,05 'Přepočtené koeficientem množství</t>
  </si>
  <si>
    <t>78</t>
  </si>
  <si>
    <t>621521012</t>
  </si>
  <si>
    <t>Tenkovrstvá silikátová zatíraná omítka zrnitost 1,5 mm vnějších podhledů</t>
  </si>
  <si>
    <t>862795635</t>
  </si>
  <si>
    <t>79</t>
  </si>
  <si>
    <t>622211031</t>
  </si>
  <si>
    <t>Montáž kontaktního zateplení vnějších stěn lepením a mechanickým kotvením polystyrénových desek do betonu a zdiva tl přes 120 do 160 mm</t>
  </si>
  <si>
    <t>287912205</t>
  </si>
  <si>
    <t>0,9*(5,16+11,9)"pod úrovní terénu</t>
  </si>
  <si>
    <t>80</t>
  </si>
  <si>
    <t>28376425</t>
  </si>
  <si>
    <t>deska XPS hrana polodrážková a hladký povrch 300kPA λ=0,035 tl 160mm</t>
  </si>
  <si>
    <t>-1776337301</t>
  </si>
  <si>
    <t>15,354*1,05 'Přepočtené koeficientem množství</t>
  </si>
  <si>
    <t>81</t>
  </si>
  <si>
    <t>622221001</t>
  </si>
  <si>
    <t>Montáž kontaktního zateplení vnějších stěn lepením a mechanickým kotvením desek z minerální vlny s podélnou orientací do zdiva a betonu tl do 40 mm</t>
  </si>
  <si>
    <t>843742850</t>
  </si>
  <si>
    <t>0,1*(2*1+3,9)"stříška</t>
  </si>
  <si>
    <t>82</t>
  </si>
  <si>
    <t>-1491176521</t>
  </si>
  <si>
    <t>0,59*1,05 'Přepočtené koeficientem množství</t>
  </si>
  <si>
    <t>83</t>
  </si>
  <si>
    <t>622221031</t>
  </si>
  <si>
    <t>Montáž kontaktního zateplení vnějších stěn lepením a mechanickým kotvením TI z minerální vlny s podélnou orientací do zdiva a betonu tl přes 120 do 160 mm</t>
  </si>
  <si>
    <t>-1626608651</t>
  </si>
  <si>
    <t>84</t>
  </si>
  <si>
    <t>63152266</t>
  </si>
  <si>
    <t>deska tepelně izolační minerální kontaktních fasád podélné vlákno λ=0,034 tl 160mm</t>
  </si>
  <si>
    <t>909697569</t>
  </si>
  <si>
    <t>16,09*4</t>
  </si>
  <si>
    <t>64,36*1,05 'Přepočtené koeficientem množství</t>
  </si>
  <si>
    <t>85</t>
  </si>
  <si>
    <t>XLA.10003201</t>
  </si>
  <si>
    <t>tepelněizolační deska Multipor 160 mm</t>
  </si>
  <si>
    <t>-246823015</t>
  </si>
  <si>
    <t>10,769"600/390/160</t>
  </si>
  <si>
    <t>10,769*1,05 'Přepočtené koeficientem množství</t>
  </si>
  <si>
    <t>86</t>
  </si>
  <si>
    <t>622252001</t>
  </si>
  <si>
    <t>Montáž profilů kontaktního zateplení připevněných mechanicky</t>
  </si>
  <si>
    <t>964052247</t>
  </si>
  <si>
    <t>5+11,9</t>
  </si>
  <si>
    <t>87</t>
  </si>
  <si>
    <t>59051653</t>
  </si>
  <si>
    <t>profil zakládací Al tl 0,7mm pro ETICS pro izolant tl 160mm</t>
  </si>
  <si>
    <t>-1830225054</t>
  </si>
  <si>
    <t>16,9*1,05 'Přepočtené koeficientem množství</t>
  </si>
  <si>
    <t>88</t>
  </si>
  <si>
    <t>622252002</t>
  </si>
  <si>
    <t>Montáž profilů kontaktního zateplení lepených</t>
  </si>
  <si>
    <t>-1115608239</t>
  </si>
  <si>
    <t>1*4+0,9*2</t>
  </si>
  <si>
    <t>1*4</t>
  </si>
  <si>
    <t>0,6*2*4+2,65*4</t>
  </si>
  <si>
    <t>89</t>
  </si>
  <si>
    <t>19416053</t>
  </si>
  <si>
    <t>profil rohový Al s výztužnou tkaninou š 100/230mm</t>
  </si>
  <si>
    <t>395639536</t>
  </si>
  <si>
    <t>90</t>
  </si>
  <si>
    <t>59051510</t>
  </si>
  <si>
    <t>profil napojovací nadokenní PVC s okapnicí s výztužnou tkaninou</t>
  </si>
  <si>
    <t>-461584627</t>
  </si>
  <si>
    <t>91</t>
  </si>
  <si>
    <t>28341022</t>
  </si>
  <si>
    <t>profil napojovací parapetní PVC s výztužnou tkaninou</t>
  </si>
  <si>
    <t>1284172298</t>
  </si>
  <si>
    <t>92</t>
  </si>
  <si>
    <t>6225210r1</t>
  </si>
  <si>
    <t>Omítka Weber Therm Top E Mineral - Webwrpas Silikát, zrnitost 2 mm</t>
  </si>
  <si>
    <t>887717259</t>
  </si>
  <si>
    <t>4,6*(5,16+5,5+11,9)+0,15*(3,35+0,8)</t>
  </si>
  <si>
    <t>-(1*0,6*4-0,9*2,65*2+1,25*0,9*2+0,85*0,9)</t>
  </si>
  <si>
    <t>0,16*(0,6*2*4+2,65*2*2+0,9*2*3)"ostění</t>
  </si>
  <si>
    <t>0,1*(0,84*2+3,9)</t>
  </si>
  <si>
    <t>93</t>
  </si>
  <si>
    <t>632451234.TBM</t>
  </si>
  <si>
    <t>Potěr cementový samonivelační litý CEMFLOW CF 25 tl přes 45 do 50 mm</t>
  </si>
  <si>
    <t>-270222018</t>
  </si>
  <si>
    <t>94</t>
  </si>
  <si>
    <t>632451292.TBM</t>
  </si>
  <si>
    <t>Příplatek k cementovému samonivelačnímu litému potěru CEMFLOW CF 25 ZKD 5 mm tl přes 50 mm</t>
  </si>
  <si>
    <t>-33320140</t>
  </si>
  <si>
    <t>47,700*6</t>
  </si>
  <si>
    <t>95</t>
  </si>
  <si>
    <t>632451416</t>
  </si>
  <si>
    <t>Potěr pískocementový tl do 10 mm tř. C 25 běžný</t>
  </si>
  <si>
    <t>-208973470</t>
  </si>
  <si>
    <t>(13+11,1)*4,15/2"vyrovnávací střecha</t>
  </si>
  <si>
    <t>96</t>
  </si>
  <si>
    <t>632481215</t>
  </si>
  <si>
    <t>Separační vrstva z geotextilie</t>
  </si>
  <si>
    <t>521119957</t>
  </si>
  <si>
    <t>97</t>
  </si>
  <si>
    <t>642942111</t>
  </si>
  <si>
    <t>Osazování zárubní nebo rámů dveřních kovových do 2,5 m2 na MC</t>
  </si>
  <si>
    <t>-1464666843</t>
  </si>
  <si>
    <t>98</t>
  </si>
  <si>
    <t>55331482</t>
  </si>
  <si>
    <t>D03, D04, D06 zárubeň jednokřídlá ocelová pro zdění tl stěny 75-100mm rozměru 800/1970, 2100mm</t>
  </si>
  <si>
    <t>-1729844371</t>
  </si>
  <si>
    <t>99</t>
  </si>
  <si>
    <t>55331483</t>
  </si>
  <si>
    <t>D05 zárubeň jednokřídlá ocelová pro zdění tl stěny 75-100mm rozměru 900/1970, 2100mm</t>
  </si>
  <si>
    <t>1674358343</t>
  </si>
  <si>
    <t>Trubní vedení</t>
  </si>
  <si>
    <t>100</t>
  </si>
  <si>
    <t>890251811</t>
  </si>
  <si>
    <t>Bourání šachet z prostého betonu ručně obestavěného prostoru přes 3 do 5 m3</t>
  </si>
  <si>
    <t>475840384</t>
  </si>
  <si>
    <t>0,6*0,6*1,2*2</t>
  </si>
  <si>
    <t>101</t>
  </si>
  <si>
    <t>894115112</t>
  </si>
  <si>
    <t>Šachtice domovní kanalizační obestavěný prostor přes 1,3 do 5 m3 zdi s pálených cihel s poklopem</t>
  </si>
  <si>
    <t>-747735239</t>
  </si>
  <si>
    <t>102</t>
  </si>
  <si>
    <t>89991420r</t>
  </si>
  <si>
    <t xml:space="preserve">Dodávka + montáž ocelové chráničky DN25 </t>
  </si>
  <si>
    <t>-130176436</t>
  </si>
  <si>
    <t>0,3"pro přívodní kabel vstup</t>
  </si>
  <si>
    <t>Ostatní konstrukce a práce, bourání</t>
  </si>
  <si>
    <t>103</t>
  </si>
  <si>
    <t>919735113</t>
  </si>
  <si>
    <t>Řezání stávajícího živičného krytu hl přes 100 do 150 mm</t>
  </si>
  <si>
    <t>-1379311386</t>
  </si>
  <si>
    <t>5+1+1,4+1</t>
  </si>
  <si>
    <t>104</t>
  </si>
  <si>
    <t>949101111</t>
  </si>
  <si>
    <t>Lešení pomocné pro objekty pozemních staveb s lešeňovou podlahou v do 1,9 m zatížení do 150 kg/m2</t>
  </si>
  <si>
    <t>1103047593</t>
  </si>
  <si>
    <t>(12,55+10,6)*0,8+(4,15-0,8*2)*0,8+(4,55-0,8*2)*0,8"vnitřní</t>
  </si>
  <si>
    <t>105</t>
  </si>
  <si>
    <t>949101112</t>
  </si>
  <si>
    <t>Lešení pomocné pro objekty pozemních staveb s lešeňovou podlahou v přes 1,9 do 3,5 m zatížení do 150 kg/m2</t>
  </si>
  <si>
    <t>-1436832609</t>
  </si>
  <si>
    <t>(5,16+11,9+5,5+0,9*2)*0,9</t>
  </si>
  <si>
    <t>106</t>
  </si>
  <si>
    <t>952901111</t>
  </si>
  <si>
    <t>Vyčištění budov bytové a občanské výstavby při výšce podlaží do 4 m</t>
  </si>
  <si>
    <t>894960028</t>
  </si>
  <si>
    <t>107</t>
  </si>
  <si>
    <t>953993321</t>
  </si>
  <si>
    <t>Osazení bezpečnostní, orientační nebo informační tabulky přilepením</t>
  </si>
  <si>
    <t>729204466</t>
  </si>
  <si>
    <t>108</t>
  </si>
  <si>
    <t>73534530</t>
  </si>
  <si>
    <t>tabulka bezpečnostní plastová s tiskem 2 barvy A5 148x210mm</t>
  </si>
  <si>
    <t>-1559212931</t>
  </si>
  <si>
    <t>109</t>
  </si>
  <si>
    <t>962031132</t>
  </si>
  <si>
    <t>Bourání příček nebo přizdívek z cihel pálených tl do 100 mm</t>
  </si>
  <si>
    <t>1590718170</t>
  </si>
  <si>
    <t>2,1*(1,175+1+0,9+0,85+0,075+0,875+0,075+0,85+1,2+2,2+1,55)-0,6*1,97*6</t>
  </si>
  <si>
    <t>3*(1,2+1,5+1,215+1,47+2,195+1,5+1,55+2,35*2+1,35+1,55+0,1+0,88+1,6+1,7)-0,8*1,97*4-0,7*1,97*2-0,6*1,97</t>
  </si>
  <si>
    <t>110</t>
  </si>
  <si>
    <t>963051113</t>
  </si>
  <si>
    <t>Bourání ŽB stropů deskových tl přes 80 mm</t>
  </si>
  <si>
    <t>-452765558</t>
  </si>
  <si>
    <t>0,15*1,2*0,5*2"stříšky vstupy</t>
  </si>
  <si>
    <t>111</t>
  </si>
  <si>
    <t>965041341</t>
  </si>
  <si>
    <t>Bourání mazanin škvárobetonových tl do 100 mm pl přes 4 m2</t>
  </si>
  <si>
    <t>-2103927480</t>
  </si>
  <si>
    <t>57,04*0,1"střecha</t>
  </si>
  <si>
    <t>112</t>
  </si>
  <si>
    <t>965043421</t>
  </si>
  <si>
    <t>Bourání podkladů pod dlažby betonových s potěrem nebo teracem tl do 150 mm pl do 1 m2</t>
  </si>
  <si>
    <t>-519532954</t>
  </si>
  <si>
    <t>0,1*1*2"mazanina</t>
  </si>
  <si>
    <t>113</t>
  </si>
  <si>
    <t>965043431</t>
  </si>
  <si>
    <t>Bourání podkladů pod dlažby betonových s potěrem nebo teracem tl do 150 mm pl do 4 m2</t>
  </si>
  <si>
    <t>-1397414426</t>
  </si>
  <si>
    <t>0,10*(1,9+1,1*2+2,4+3,4*2+1,5+2,4)"mazanina</t>
  </si>
  <si>
    <t>114</t>
  </si>
  <si>
    <t>965043441</t>
  </si>
  <si>
    <t>Bourání podkladů pod dlažby betonových s potěrem nebo teracem tl do 150 mm pl přes 4 m2</t>
  </si>
  <si>
    <t>165283241</t>
  </si>
  <si>
    <t>0,1*(9,6+6,9+6,8+7,3)"mazanina</t>
  </si>
  <si>
    <t>0,15*46,05"podkladní beton</t>
  </si>
  <si>
    <t>57,04*0,08"střecha</t>
  </si>
  <si>
    <t>115</t>
  </si>
  <si>
    <t>965081212</t>
  </si>
  <si>
    <t>Bourání podlah z dlaždic keramických nebo xylolitových tl do 10 mm plochy do 1 m2</t>
  </si>
  <si>
    <t>1516124283</t>
  </si>
  <si>
    <t>1*2</t>
  </si>
  <si>
    <t>116</t>
  </si>
  <si>
    <t>965081213</t>
  </si>
  <si>
    <t>Bourání podlah z dlaždic keramických nebo xylolitových tl do 10 mm plochy přes 1 m2</t>
  </si>
  <si>
    <t>-1763376546</t>
  </si>
  <si>
    <t>1,9+9,6+1+1,1+1,1+1+2,4+6,9+3,4+3,4+6,8+7,3+1,5+2,4</t>
  </si>
  <si>
    <t>117</t>
  </si>
  <si>
    <t>965082933</t>
  </si>
  <si>
    <t>Odstranění násypů pod podlahami tl do 200 mm pl přes 2 m2</t>
  </si>
  <si>
    <t>-1280188240</t>
  </si>
  <si>
    <t>0,2*(12,55+10,65)*4,15/2-0,2*(0,15*1,7+0,15*2*0,75+0,15*2,7*2+0,15*1,5)</t>
  </si>
  <si>
    <t>118</t>
  </si>
  <si>
    <t>967031132</t>
  </si>
  <si>
    <t>Přisekání rovných ostění v cihelném zdivu na MV nebo MVC</t>
  </si>
  <si>
    <t>-1839986325</t>
  </si>
  <si>
    <t>0,5*(0,6*2+2,6+0,6)</t>
  </si>
  <si>
    <t>119</t>
  </si>
  <si>
    <t>968062375</t>
  </si>
  <si>
    <t>Vybourání dřevěných rámů oken zdvojených včetně křídel pl do 2 m2</t>
  </si>
  <si>
    <t>842484152</t>
  </si>
  <si>
    <t>1,15*1,2*2+0,85*1,2</t>
  </si>
  <si>
    <t>120</t>
  </si>
  <si>
    <t>968072455</t>
  </si>
  <si>
    <t>Vybourání kovových dveřních zárubní pl do 2 m2</t>
  </si>
  <si>
    <t>-537347414</t>
  </si>
  <si>
    <t>0,6*1,97*7+0,7*1,97*2+0,8*1,97*6</t>
  </si>
  <si>
    <t>121</t>
  </si>
  <si>
    <t>971033231</t>
  </si>
  <si>
    <t>Vybourání otvorů ve zdivu cihelném pl do 0,0225 m2 na MVC nebo MV tl do 150 mm</t>
  </si>
  <si>
    <t>-1564468645</t>
  </si>
  <si>
    <t>2"pro U č. 80</t>
  </si>
  <si>
    <t>122</t>
  </si>
  <si>
    <t>971033261</t>
  </si>
  <si>
    <t>Vybourání otvorů ve zdivu cihelném pl do 0,0225 m2 na MVC nebo MV tl do 600 mm</t>
  </si>
  <si>
    <t>830843733</t>
  </si>
  <si>
    <t>1,000"VZT3</t>
  </si>
  <si>
    <t>123</t>
  </si>
  <si>
    <t>971033561</t>
  </si>
  <si>
    <t>Vybourání otvorů ve zdivu cihelném pl do 1 m2 na MVC nebo MV tl do 600 mm</t>
  </si>
  <si>
    <t>-689261640</t>
  </si>
  <si>
    <t>1*0,6*0,5+1,2*0,5*0,3</t>
  </si>
  <si>
    <t>124</t>
  </si>
  <si>
    <t>971033651</t>
  </si>
  <si>
    <t>Vybourání otvorů ve zdivu cihelném pl do 4 m2 na MVC nebo MV tl do 600 mm</t>
  </si>
  <si>
    <t>-719757320</t>
  </si>
  <si>
    <t>0,85*2,6*0,5</t>
  </si>
  <si>
    <t>125</t>
  </si>
  <si>
    <t>972054141</t>
  </si>
  <si>
    <t>Vybourání otvorů v ŽB stropech nebo klenbách pl do 0,0225 m2 tl do 150 mm</t>
  </si>
  <si>
    <t>2014389544</t>
  </si>
  <si>
    <t>1"VZT2</t>
  </si>
  <si>
    <t>126</t>
  </si>
  <si>
    <t>974031664</t>
  </si>
  <si>
    <t>Vysekání rýh ve zdivu cihelném pro vtahování nosníků hl do 150 mm v do 150 mm</t>
  </si>
  <si>
    <t>748378244</t>
  </si>
  <si>
    <t>1,3*20+1,2</t>
  </si>
  <si>
    <t>127</t>
  </si>
  <si>
    <t>974031666</t>
  </si>
  <si>
    <t>Vysekání rýh ve zdivu cihelném pro vtahování nosníků hl do 150 mm v do 250 mm</t>
  </si>
  <si>
    <t>-958089120</t>
  </si>
  <si>
    <t>4*3,4</t>
  </si>
  <si>
    <t>128</t>
  </si>
  <si>
    <t>976085311</t>
  </si>
  <si>
    <t>Vybourání kanalizačních rámů včetně poklopů nebo mříží pl do 0,6 m2</t>
  </si>
  <si>
    <t>841655665</t>
  </si>
  <si>
    <t>129</t>
  </si>
  <si>
    <t>977151123</t>
  </si>
  <si>
    <t>Jádrové vrty diamantovými korunkami do stavebních materiálů D přes 130 do 150 mm</t>
  </si>
  <si>
    <t>143990574</t>
  </si>
  <si>
    <t>0,5*2"kanalizace</t>
  </si>
  <si>
    <t>130</t>
  </si>
  <si>
    <t>977151125</t>
  </si>
  <si>
    <t>Jádrové vrty diamantovými korunkami do stavebních materiálů D přes 180 do 200 mm</t>
  </si>
  <si>
    <t>-303292089</t>
  </si>
  <si>
    <t>0,5*5"stříška nad vstupem</t>
  </si>
  <si>
    <t>131</t>
  </si>
  <si>
    <t>977151227</t>
  </si>
  <si>
    <t>Jádrové vrty dovrchní diamantovými korunkami do stavebních materiálů D přes 225 do 250 mm</t>
  </si>
  <si>
    <t>994985083</t>
  </si>
  <si>
    <t>0,25*3"ZT, VZT</t>
  </si>
  <si>
    <t>132</t>
  </si>
  <si>
    <t>978013191</t>
  </si>
  <si>
    <t>Otlučení (osekání) vnitřní vápenné nebo vápenocementové omítky stěn v rozsahu přes 50 do 100 %</t>
  </si>
  <si>
    <t>475808058</t>
  </si>
  <si>
    <t>1,2*(4,15+4,15+1,3+0,15*2+2,2+0,4+0,15+1,9+2,75+1,65+0,075+2,95+2,95+0,85+0,075+0,875)</t>
  </si>
  <si>
    <t>2,9*(1,4+1,35+3,15)+0,25*1,95*2*2-1*1,95*2-0,85*1,2-1,15*0,25*2-1,2*0,3-0,85*0,3-1,25*0,3-1,15*1,2</t>
  </si>
  <si>
    <t>0,25*2*(1,2+0,9*3+1,2*2+2,05*2)+0,25*(1,15+1,25+0,85+1,25+1,15+1+0,85+1)</t>
  </si>
  <si>
    <t>133</t>
  </si>
  <si>
    <t>978059511</t>
  </si>
  <si>
    <t>Odsekání a odebrání obkladů stěn z vnitřních obkládaček plochy do 1 m2</t>
  </si>
  <si>
    <t>1669125494</t>
  </si>
  <si>
    <t>1,8*(4,15+0,9+0,85+0,15+1,7+0,15+0,7+1,3+0,35*2+0,875+0,85+2,2+1,9+0,15+0,975+1,89+1,65+2,95+2,95)</t>
  </si>
  <si>
    <t>1,5*3,15+0,1*(1,4-0,8+0,25*2+1,35-0,8+0,25*2)</t>
  </si>
  <si>
    <t>-0,25*(1,15+1,15)</t>
  </si>
  <si>
    <t>0,1*(1,4-0,8+0,2*2+1,35-0,8+0,2*2)</t>
  </si>
  <si>
    <t>134</t>
  </si>
  <si>
    <t>979071021</t>
  </si>
  <si>
    <t>Očištění dlažebních kostek drobných s původním spárováním kamenivem těženým při překopech inženýrských sítí</t>
  </si>
  <si>
    <t>-758290410</t>
  </si>
  <si>
    <t>135</t>
  </si>
  <si>
    <t>985131111</t>
  </si>
  <si>
    <t>Očištění ploch stěn, rubu kleneb a podlah tlakovou vodou</t>
  </si>
  <si>
    <t>-1328171710</t>
  </si>
  <si>
    <t>5,6*4,1-1,25*0,9*2-0,85*0,9"fasáda do ulice</t>
  </si>
  <si>
    <t>0,1*4,2+0,15*(1,25*2+0,85+0,9*2*3)+0,1*3,7*2+0,1*(1,25*3+1,2*6)</t>
  </si>
  <si>
    <t>997</t>
  </si>
  <si>
    <t>Přesun sutě</t>
  </si>
  <si>
    <t>136</t>
  </si>
  <si>
    <t>997002511</t>
  </si>
  <si>
    <t>Vodorovné přemístění suti a vybouraných hmot bez naložení ale se složením a urovnáním do 1 km</t>
  </si>
  <si>
    <t>-1898041246</t>
  </si>
  <si>
    <t>102,26</t>
  </si>
  <si>
    <t>137</t>
  </si>
  <si>
    <t>997002519</t>
  </si>
  <si>
    <t>Příplatek ZKD 1 km přemístění suti a vybouraných hmot</t>
  </si>
  <si>
    <t>-2087977070</t>
  </si>
  <si>
    <t>102,26*19</t>
  </si>
  <si>
    <t>138</t>
  </si>
  <si>
    <t>997013213</t>
  </si>
  <si>
    <t>Vnitrostaveništní doprava suti a vybouraných hmot pro budovy v přes 9 do 12 m ručně</t>
  </si>
  <si>
    <t>-1063839916</t>
  </si>
  <si>
    <t>139</t>
  </si>
  <si>
    <t>997013601</t>
  </si>
  <si>
    <t>Poplatek za uložení na skládce (skládkovné) stavebního odpadu betonového kód odpadu 17 01 01</t>
  </si>
  <si>
    <t>502753696</t>
  </si>
  <si>
    <t>0,285+0,432+0,44+3,784+31,968</t>
  </si>
  <si>
    <t>140</t>
  </si>
  <si>
    <t>997013603</t>
  </si>
  <si>
    <t>Poplatek za uložení na skládce (skládkovné) stavebního odpadu cihelného kód odpadu 17 01 02</t>
  </si>
  <si>
    <t>690512752</t>
  </si>
  <si>
    <t>13,171+0,0008+0,864+1,989+1,092+0,884</t>
  </si>
  <si>
    <t>141</t>
  </si>
  <si>
    <t>997013631</t>
  </si>
  <si>
    <t>Poplatek za uložení na skládce (skládkovné) stavebního odpadu směsného kód odpadu 17 09 04</t>
  </si>
  <si>
    <t>-1073393682</t>
  </si>
  <si>
    <t>102,26-24,017-2,797-36,909-18,008-0,143</t>
  </si>
  <si>
    <t>142</t>
  </si>
  <si>
    <t>997013645</t>
  </si>
  <si>
    <t>Poplatek za uložení na skládce (skládkovné) odpadu asfaltového bez dehtu kód odpadu 17 03 02</t>
  </si>
  <si>
    <t>2137793458</t>
  </si>
  <si>
    <t>2,654+0,143</t>
  </si>
  <si>
    <t>143</t>
  </si>
  <si>
    <t>997013814</t>
  </si>
  <si>
    <t>Poplatek za uložení na skládce (skládkovné) stavebního odpadu izolací kód odpadu 17 06 04</t>
  </si>
  <si>
    <t>-1661054015</t>
  </si>
  <si>
    <t>998</t>
  </si>
  <si>
    <t>Přesun hmot</t>
  </si>
  <si>
    <t>144</t>
  </si>
  <si>
    <t>998011001</t>
  </si>
  <si>
    <t>Přesun hmot pro budovy zděné v do 6 m</t>
  </si>
  <si>
    <t>1751659185</t>
  </si>
  <si>
    <t>PSV</t>
  </si>
  <si>
    <t>Práce a dodávky PSV</t>
  </si>
  <si>
    <t>711</t>
  </si>
  <si>
    <t>Izolace proti vodě, vlhkosti a plynům</t>
  </si>
  <si>
    <t>145</t>
  </si>
  <si>
    <t>711141559</t>
  </si>
  <si>
    <t>Provedení izolace proti zemní vlhkosti pásy přitavením vodorovné NAIP</t>
  </si>
  <si>
    <t>-810422124</t>
  </si>
  <si>
    <t>47,018</t>
  </si>
  <si>
    <t>146</t>
  </si>
  <si>
    <t>6283r</t>
  </si>
  <si>
    <t>pás PVC tl. 1,5 mm</t>
  </si>
  <si>
    <t>1614578961</t>
  </si>
  <si>
    <t>47,018*1,1655 'Přepočtené koeficientem množství</t>
  </si>
  <si>
    <t>147</t>
  </si>
  <si>
    <t>711161112</t>
  </si>
  <si>
    <t>Izolace proti zemní vlhkosti nopovou fólií vodorovná, nopek v 8,0 mm, tl do 0,6 mm</t>
  </si>
  <si>
    <t>933771789</t>
  </si>
  <si>
    <t>3,276"stříška</t>
  </si>
  <si>
    <t>148</t>
  </si>
  <si>
    <t>998711101</t>
  </si>
  <si>
    <t>Přesun hmot tonážní pro izolace proti vodě, vlhkosti a plynům v objektech v do 6 m</t>
  </si>
  <si>
    <t>892125696</t>
  </si>
  <si>
    <t>712</t>
  </si>
  <si>
    <t>Povlakové krytiny</t>
  </si>
  <si>
    <t>149</t>
  </si>
  <si>
    <t>712321132</t>
  </si>
  <si>
    <t>Provedení povlakové krytiny střech do 10° za horka nátěrem asfaltovým</t>
  </si>
  <si>
    <t>-552617583</t>
  </si>
  <si>
    <t>150</t>
  </si>
  <si>
    <t>11161346</t>
  </si>
  <si>
    <t>asfalt oxidovaný stavebně izolační</t>
  </si>
  <si>
    <t>1833479608</t>
  </si>
  <si>
    <t>56,293*0,00158 'Přepočtené koeficientem množství</t>
  </si>
  <si>
    <t>151</t>
  </si>
  <si>
    <t>712340831</t>
  </si>
  <si>
    <t>Odstranění povlakové krytiny střech do 10° z pásů NAIP přitavených v plné ploše jednovrstvé</t>
  </si>
  <si>
    <t>1147038656</t>
  </si>
  <si>
    <t>152</t>
  </si>
  <si>
    <t>712340833</t>
  </si>
  <si>
    <t>Odstranění povlakové krytiny střech do 10° z pásů NAIP přitavených v plné ploše třívrstvé</t>
  </si>
  <si>
    <t>714612615</t>
  </si>
  <si>
    <t>57,04</t>
  </si>
  <si>
    <t>153</t>
  </si>
  <si>
    <t>712361703</t>
  </si>
  <si>
    <t>Provedení povlakové krytiny střech do 10° fólií přilepenou v plné ploše</t>
  </si>
  <si>
    <t>2125952115</t>
  </si>
  <si>
    <t>60,810-55,89"atiky</t>
  </si>
  <si>
    <t>154</t>
  </si>
  <si>
    <t>712363359</t>
  </si>
  <si>
    <t>Povlakové krytiny střech do 10° z tvarovaných poplastovaných lišt délky 2 m závětrná lišta rš 300 mm</t>
  </si>
  <si>
    <t>257795300</t>
  </si>
  <si>
    <t>155</t>
  </si>
  <si>
    <t>712363604</t>
  </si>
  <si>
    <t>Provedení povlak krytiny mechanicky kotvenou do betonu TI tl přes 240 mm vnitřní pole, budova v do 18 m</t>
  </si>
  <si>
    <t>-1325496117</t>
  </si>
  <si>
    <t>(13,05+11,1)*4,4/2</t>
  </si>
  <si>
    <t>156</t>
  </si>
  <si>
    <t>28322013</t>
  </si>
  <si>
    <t>fólie hydroizolační střešní mPVC mechanicky kotvená barevná tl 1,5mm</t>
  </si>
  <si>
    <t>-1330528402</t>
  </si>
  <si>
    <t>53,13*1,1655 'Přepočtené koeficientem množství</t>
  </si>
  <si>
    <t>157</t>
  </si>
  <si>
    <t>712391171</t>
  </si>
  <si>
    <t>Provedení povlakové krytiny střech do 10° podkladní textilní vrstvy</t>
  </si>
  <si>
    <t>1097549289</t>
  </si>
  <si>
    <t>158</t>
  </si>
  <si>
    <t>69311081</t>
  </si>
  <si>
    <t>geotextilie netkaná separační, ochranná, filtrační, drenážní PES 300g/m2</t>
  </si>
  <si>
    <t>-127124186</t>
  </si>
  <si>
    <t>53,13*1,155 'Přepočtené koeficientem množství</t>
  </si>
  <si>
    <t>159</t>
  </si>
  <si>
    <t>998712101</t>
  </si>
  <si>
    <t>Přesun hmot tonážní pro krytiny povlakové v objektech v do 6 m</t>
  </si>
  <si>
    <t>1294606256</t>
  </si>
  <si>
    <t>713</t>
  </si>
  <si>
    <t>Izolace tepelné</t>
  </si>
  <si>
    <t>160</t>
  </si>
  <si>
    <t>713121111</t>
  </si>
  <si>
    <t>Montáž izolace tepelné podlah volně kladenými rohožemi, pásy, dílci, deskami 1 vrstva</t>
  </si>
  <si>
    <t>-126863402</t>
  </si>
  <si>
    <t>161</t>
  </si>
  <si>
    <t>28375041</t>
  </si>
  <si>
    <t>deska EPS 200 pro konstrukce s velmi vysokým zatížením λ=0,034 tl 150mm</t>
  </si>
  <si>
    <t>1073497035</t>
  </si>
  <si>
    <t>47,7*1,05 'Přepočtené koeficientem množství</t>
  </si>
  <si>
    <t>162</t>
  </si>
  <si>
    <t>713140821</t>
  </si>
  <si>
    <t>Odstranění tepelné izolace střech nadstřešní volně kladené z polystyrenu suchého tl do 100 mm</t>
  </si>
  <si>
    <t>-255334381</t>
  </si>
  <si>
    <t>(13,375+11,425)*4,6/2</t>
  </si>
  <si>
    <t>163</t>
  </si>
  <si>
    <t>713141132</t>
  </si>
  <si>
    <t>Montáž izolace tepelné střech plochých lepené za studena plně 2 vrstvy rohoží, pásů, dílců, desek</t>
  </si>
  <si>
    <t>-126535927</t>
  </si>
  <si>
    <t>164</t>
  </si>
  <si>
    <t>28372317</t>
  </si>
  <si>
    <t>deska EPS 100 pro konstrukce s běžným zatížením λ=0,037 tl 150mm</t>
  </si>
  <si>
    <t>-1759433085</t>
  </si>
  <si>
    <t>53,13*2,1 'Přepočtené koeficientem množství</t>
  </si>
  <si>
    <t>165</t>
  </si>
  <si>
    <t>713141151</t>
  </si>
  <si>
    <t>Montáž izolace tepelné střech plochých kladené volně 1 vrstva rohoží, pásů, dílců, desek</t>
  </si>
  <si>
    <t>474303600</t>
  </si>
  <si>
    <t>166</t>
  </si>
  <si>
    <t>28376417</t>
  </si>
  <si>
    <t>deska XPS hrana polodrážková a hladký povrch 300kPA λ=0,035 tl 50mm</t>
  </si>
  <si>
    <t>-1692601844</t>
  </si>
  <si>
    <t>3,276*1,05 'Přepočtené koeficientem množství</t>
  </si>
  <si>
    <t>167</t>
  </si>
  <si>
    <t>713141223</t>
  </si>
  <si>
    <t>Přikotvení tepelné izolace šrouby do betonu pro izolaci tl přes 60 do 100 mm</t>
  </si>
  <si>
    <t>-657351996</t>
  </si>
  <si>
    <t>3,9*0,84"stříška</t>
  </si>
  <si>
    <t>168</t>
  </si>
  <si>
    <t>713141331</t>
  </si>
  <si>
    <t>Montáž izolace tepelné střech plochých lepené za studena zplna, spádová vrstva</t>
  </si>
  <si>
    <t>-92957302</t>
  </si>
  <si>
    <t>169</t>
  </si>
  <si>
    <t>28376143</t>
  </si>
  <si>
    <t>klín izolační spád do 5% EPS 200</t>
  </si>
  <si>
    <t>1698764107</t>
  </si>
  <si>
    <t>3,98503768680962*1,05 'Přepočtené koeficientem množství</t>
  </si>
  <si>
    <t>170</t>
  </si>
  <si>
    <t>713191132</t>
  </si>
  <si>
    <t>Montáž izolace tepelné podlah, stropů vrchem nebo střech překrytí separační fólií z PE</t>
  </si>
  <si>
    <t>600175214</t>
  </si>
  <si>
    <t>171</t>
  </si>
  <si>
    <t>GWS.99077</t>
  </si>
  <si>
    <t>Netkaná geotextílie ECOFELT PP-FC/AG 300g/m2/bílá</t>
  </si>
  <si>
    <t>-223878061</t>
  </si>
  <si>
    <t>172</t>
  </si>
  <si>
    <t>998713101</t>
  </si>
  <si>
    <t>Přesun hmot tonážní pro izolace tepelné v objektech v do 6 m</t>
  </si>
  <si>
    <t>417752774</t>
  </si>
  <si>
    <t>721</t>
  </si>
  <si>
    <t>Zdravotechnika - vnitřní + venkovní kanalizace</t>
  </si>
  <si>
    <t>173</t>
  </si>
  <si>
    <t>72110r</t>
  </si>
  <si>
    <t>Demontáž + montáž vnitřní + venkovní kanalizace</t>
  </si>
  <si>
    <t>kpl</t>
  </si>
  <si>
    <t>-1885878748</t>
  </si>
  <si>
    <t>174</t>
  </si>
  <si>
    <t>721233113</t>
  </si>
  <si>
    <t>Střešní vtok polypropylen PP pro ploché střechy svislý odtok DN 125</t>
  </si>
  <si>
    <t>128540371</t>
  </si>
  <si>
    <t>175</t>
  </si>
  <si>
    <t>998721101</t>
  </si>
  <si>
    <t>Přesun hmot tonážní pro vnitřní kanalizaci v objektech v do 6 m</t>
  </si>
  <si>
    <t>730320846</t>
  </si>
  <si>
    <t>722</t>
  </si>
  <si>
    <t>Zdravotechnika - vnitřní vodovod</t>
  </si>
  <si>
    <t>176</t>
  </si>
  <si>
    <t>72211r</t>
  </si>
  <si>
    <t>Demontáž + montáž vodovod</t>
  </si>
  <si>
    <t>-199129646</t>
  </si>
  <si>
    <t>725</t>
  </si>
  <si>
    <t>Zdravotechnika - zařizovací předměty</t>
  </si>
  <si>
    <t>177</t>
  </si>
  <si>
    <t>72511r</t>
  </si>
  <si>
    <t>Demontáž + montáž zařizovací předměty</t>
  </si>
  <si>
    <t>soubor</t>
  </si>
  <si>
    <t>-1264802857</t>
  </si>
  <si>
    <t>178</t>
  </si>
  <si>
    <t>725291655</t>
  </si>
  <si>
    <t>Montáž přebalovacího pultu závěsného</t>
  </si>
  <si>
    <t>-158734860</t>
  </si>
  <si>
    <t>179</t>
  </si>
  <si>
    <t>55441009</t>
  </si>
  <si>
    <t>pult přebalovací vertikální závěsný plast nosnost 22,7 kg šedý</t>
  </si>
  <si>
    <t>-455207426</t>
  </si>
  <si>
    <t>180</t>
  </si>
  <si>
    <t>725291670</t>
  </si>
  <si>
    <t>Montáž madla invalidního krakorcového sklopného</t>
  </si>
  <si>
    <t>1303112886</t>
  </si>
  <si>
    <t>181</t>
  </si>
  <si>
    <t>55147060</t>
  </si>
  <si>
    <t>madlo invalidní krakorcové sklopné bílé 600mm</t>
  </si>
  <si>
    <t>-1790875812</t>
  </si>
  <si>
    <t>732</t>
  </si>
  <si>
    <t>Tepelné čerpadlo</t>
  </si>
  <si>
    <t>182</t>
  </si>
  <si>
    <t>73252r</t>
  </si>
  <si>
    <t xml:space="preserve">Tepelné čerpadlo vzduch/voda pro vytápění a přípravu TV venkovní jednotka </t>
  </si>
  <si>
    <t>1365846692</t>
  </si>
  <si>
    <t>736</t>
  </si>
  <si>
    <t xml:space="preserve">Ústřední vytápění </t>
  </si>
  <si>
    <t>183</t>
  </si>
  <si>
    <t>7361r1</t>
  </si>
  <si>
    <t>Vytápění</t>
  </si>
  <si>
    <t>-1792211923</t>
  </si>
  <si>
    <t>741</t>
  </si>
  <si>
    <t>Elektroinstalace - silnoproud+bleskosvod</t>
  </si>
  <si>
    <t>184</t>
  </si>
  <si>
    <t>74111r</t>
  </si>
  <si>
    <t>Demontáž + montáž elektroinstalace</t>
  </si>
  <si>
    <t>-2046549475</t>
  </si>
  <si>
    <t>185</t>
  </si>
  <si>
    <t>743612121</t>
  </si>
  <si>
    <t>Montáž vodič uzemňovací pásek FeZn30/4 nebo drát  FeZn 10mm v městské zástavbě</t>
  </si>
  <si>
    <t>-1020128349</t>
  </si>
  <si>
    <t>5,3+5,8+12,332*2</t>
  </si>
  <si>
    <t>186</t>
  </si>
  <si>
    <t>354410730</t>
  </si>
  <si>
    <t>drát FeZn 30/4 (FeZn10)</t>
  </si>
  <si>
    <t>kg</t>
  </si>
  <si>
    <t>673530047</t>
  </si>
  <si>
    <t>35,764*0,62</t>
  </si>
  <si>
    <t>742</t>
  </si>
  <si>
    <t>Elektroinstalace - slaboproud</t>
  </si>
  <si>
    <t>187</t>
  </si>
  <si>
    <t>7421100r</t>
  </si>
  <si>
    <t>Slaboproud</t>
  </si>
  <si>
    <t>1773674789</t>
  </si>
  <si>
    <t>751</t>
  </si>
  <si>
    <t>Vzduchotechnika</t>
  </si>
  <si>
    <t>188</t>
  </si>
  <si>
    <t>751111r1</t>
  </si>
  <si>
    <t>-2144108105</t>
  </si>
  <si>
    <t>762</t>
  </si>
  <si>
    <t>Konstrukce tesařské</t>
  </si>
  <si>
    <t>189</t>
  </si>
  <si>
    <t>76208r</t>
  </si>
  <si>
    <t>Dodávka + montáž "L" profil z poplast. plechu atika</t>
  </si>
  <si>
    <t>1174340111</t>
  </si>
  <si>
    <t>13,2+4,6+11,1+5,1</t>
  </si>
  <si>
    <t>190</t>
  </si>
  <si>
    <t>762511217</t>
  </si>
  <si>
    <t>Podlahové kce podkladové z desek OSB tl 25 mm na sraz lepených</t>
  </si>
  <si>
    <t>-569316304</t>
  </si>
  <si>
    <t>0,25*13,2+0,56*(4,6+14,535-2,375)+0,55*5,2"atiky</t>
  </si>
  <si>
    <t>191</t>
  </si>
  <si>
    <t>76251124r</t>
  </si>
  <si>
    <t>Podlahové kce podkladové z desek OSB tl 12 mm na sraz kotvené + přilepení do žlb. desky</t>
  </si>
  <si>
    <t>-1467885810</t>
  </si>
  <si>
    <t>192</t>
  </si>
  <si>
    <t>998762101</t>
  </si>
  <si>
    <t>Přesun hmot tonážní pro kce tesařské v objektech v do 6 m</t>
  </si>
  <si>
    <t>405263187</t>
  </si>
  <si>
    <t>763</t>
  </si>
  <si>
    <t>Konstrukce suché výstavby</t>
  </si>
  <si>
    <t>193</t>
  </si>
  <si>
    <t>763131451</t>
  </si>
  <si>
    <t>SDK podhled deska 1xH2 12,5 bez izolace dvouvrstvá spodní kce profil CD+UD</t>
  </si>
  <si>
    <t>176699053</t>
  </si>
  <si>
    <t>194</t>
  </si>
  <si>
    <t>763131714</t>
  </si>
  <si>
    <t>SDK podhled základní penetrační nátěr</t>
  </si>
  <si>
    <t>-1497856335</t>
  </si>
  <si>
    <t>195</t>
  </si>
  <si>
    <t>998763100</t>
  </si>
  <si>
    <t>Přesun hmot tonážní pro dřevostavby v objektech v do 6 m</t>
  </si>
  <si>
    <t>717219581</t>
  </si>
  <si>
    <t>764</t>
  </si>
  <si>
    <t>Konstrukce klempířské</t>
  </si>
  <si>
    <t>196</t>
  </si>
  <si>
    <t>764002801</t>
  </si>
  <si>
    <t>Demontáž závětrné lišty do suti</t>
  </si>
  <si>
    <t>266455846</t>
  </si>
  <si>
    <t>197</t>
  </si>
  <si>
    <t>764002841</t>
  </si>
  <si>
    <t>Demontáž oplechování horních ploch zdí a nadezdívek do suti</t>
  </si>
  <si>
    <t>804128646</t>
  </si>
  <si>
    <t>5,16+5,5</t>
  </si>
  <si>
    <t>198</t>
  </si>
  <si>
    <t>764002851</t>
  </si>
  <si>
    <t>Demontáž oplechování parapetů do suti</t>
  </si>
  <si>
    <t>516441006</t>
  </si>
  <si>
    <t>1,15+0,85+1,15</t>
  </si>
  <si>
    <t>199</t>
  </si>
  <si>
    <t>764004801</t>
  </si>
  <si>
    <t>Demontáž podokapního žlabu do suti</t>
  </si>
  <si>
    <t>-1065718026</t>
  </si>
  <si>
    <t>200</t>
  </si>
  <si>
    <t>764004861</t>
  </si>
  <si>
    <t>Demontáž svodu do suti</t>
  </si>
  <si>
    <t>-272375734</t>
  </si>
  <si>
    <t>201</t>
  </si>
  <si>
    <t>764111641</t>
  </si>
  <si>
    <t>Krytina střechy rovné drážkováním ze svitků z Pz plechu s povrchovou úpravou do rš 670 mm sklonu do 30°</t>
  </si>
  <si>
    <t>-717386934</t>
  </si>
  <si>
    <t>202</t>
  </si>
  <si>
    <t>764212667</t>
  </si>
  <si>
    <t>Oplechování rovné okapové hrany z Pz s povrchovou úpravou rš 670 mm</t>
  </si>
  <si>
    <t>2105370578</t>
  </si>
  <si>
    <t>3,9"KL05</t>
  </si>
  <si>
    <t>203</t>
  </si>
  <si>
    <t>7642126r1</t>
  </si>
  <si>
    <t>Oplechování rovné okapové hrany z Pz s povrchovou úpravou rš 565 mm</t>
  </si>
  <si>
    <t>-929423727</t>
  </si>
  <si>
    <t>204</t>
  </si>
  <si>
    <t>764215407</t>
  </si>
  <si>
    <t>Oplechování horních ploch a nadezdívek (atik) bez rohů z Pz plechu celoplošně lepené rš 670 mm</t>
  </si>
  <si>
    <t>-128866276</t>
  </si>
  <si>
    <t>5,16+11,6+5,2</t>
  </si>
  <si>
    <t>205</t>
  </si>
  <si>
    <t>764215606</t>
  </si>
  <si>
    <t>Oplechování horních ploch a atik bez rohů z Pz plechu s povrch úpravou celoplošně lepené rš 500 mm</t>
  </si>
  <si>
    <t>-694139444</t>
  </si>
  <si>
    <t>23"KL04</t>
  </si>
  <si>
    <t>206</t>
  </si>
  <si>
    <t>7642166r1</t>
  </si>
  <si>
    <t>Oplechování rovných parapetů celoplošně lepené z Pz s povrchovou úpravou rš 275 mm</t>
  </si>
  <si>
    <t>-1867719677</t>
  </si>
  <si>
    <t>4*1+1,25*2+0,85"KL01, KL02, KL03</t>
  </si>
  <si>
    <t>207</t>
  </si>
  <si>
    <t>76430r</t>
  </si>
  <si>
    <t>Dodávka + montáž okapnice háková vč. těsnící pásky</t>
  </si>
  <si>
    <t>-233185181</t>
  </si>
  <si>
    <t>5,16+0,56+14,535+5,5</t>
  </si>
  <si>
    <t>208</t>
  </si>
  <si>
    <t>764511601</t>
  </si>
  <si>
    <t>Žlab podokapní půlkruhový z Pz s povrchovou úpravou rš 250 mm</t>
  </si>
  <si>
    <t>-1225415023</t>
  </si>
  <si>
    <t>0,9"KL07</t>
  </si>
  <si>
    <t>209</t>
  </si>
  <si>
    <t>764511641</t>
  </si>
  <si>
    <t>Kotlík oválný (trychtýřový) pro podokapní žlaby z Pz s povrchovou úpravou do 250/90 mm</t>
  </si>
  <si>
    <t>-538504806</t>
  </si>
  <si>
    <t>210</t>
  </si>
  <si>
    <t>764518621</t>
  </si>
  <si>
    <t>Svody kruhové včetně objímek, kolen, odskoků z Pz s povrchovou úpravou průměru do 90 mm</t>
  </si>
  <si>
    <t>147203759</t>
  </si>
  <si>
    <t>3"KL11</t>
  </si>
  <si>
    <t>211</t>
  </si>
  <si>
    <t>998764101</t>
  </si>
  <si>
    <t>Přesun hmot tonážní pro konstrukce klempířské v objektech v do 6 m</t>
  </si>
  <si>
    <t>-1239895386</t>
  </si>
  <si>
    <t>766</t>
  </si>
  <si>
    <t>Konstrukce truhlářské</t>
  </si>
  <si>
    <t>212</t>
  </si>
  <si>
    <t>766621211</t>
  </si>
  <si>
    <t>Montáž dřevěných oken plochy přes 1 m2 otevíravých výšky do 1,5 m s rámem do zdiva</t>
  </si>
  <si>
    <t>196254004</t>
  </si>
  <si>
    <t>1,25*0,9*2"02</t>
  </si>
  <si>
    <t>213</t>
  </si>
  <si>
    <t>61110013</t>
  </si>
  <si>
    <t>02 okno dřevěné otevíravé/sklopné trojsklo přes plochu 1m2 v 1,5-2,5m bezpečnostní sklo</t>
  </si>
  <si>
    <t>1935048388</t>
  </si>
  <si>
    <t>214</t>
  </si>
  <si>
    <t>766621622</t>
  </si>
  <si>
    <t>Montáž dřevěných oken plochy do 1 m2 zdvojených otevíravých do zdiva</t>
  </si>
  <si>
    <t>837270065</t>
  </si>
  <si>
    <t>215</t>
  </si>
  <si>
    <t>61110009</t>
  </si>
  <si>
    <t>01, 03 okno dřevěné otevíravé/sklopné trojsklo do plochy 1m2 bezpečnostní sklo</t>
  </si>
  <si>
    <t>-1236635094</t>
  </si>
  <si>
    <t>1*0,6*4+0,85*0,9</t>
  </si>
  <si>
    <t>216</t>
  </si>
  <si>
    <t>766660001</t>
  </si>
  <si>
    <t>Montáž dveřních křídel otvíravých jednokřídlových š do 0,8 m do ocelové zárubně</t>
  </si>
  <si>
    <t>1034394119</t>
  </si>
  <si>
    <t>217</t>
  </si>
  <si>
    <t>61160r1</t>
  </si>
  <si>
    <t>D03 dveře jednokřídlé dřevěné vč. povrchové úpravy plné 800x1970mm</t>
  </si>
  <si>
    <t>-1030732672</t>
  </si>
  <si>
    <t>218</t>
  </si>
  <si>
    <t>61160052</t>
  </si>
  <si>
    <t>D04, D06 dveře jednokřídlé dřevěné vč. povrchové úpravy plné 800x1970mm, větrací mřížka 100/200 mm</t>
  </si>
  <si>
    <t>-774027858</t>
  </si>
  <si>
    <t>219</t>
  </si>
  <si>
    <t>61160r3</t>
  </si>
  <si>
    <t>D05 dveře jednokřídlé dřevěné vč. povrchové úpravy plné 900x1970mm, větrací mřížka 100/200 mm, vč. madla z vnitřní strany</t>
  </si>
  <si>
    <t>1070323268</t>
  </si>
  <si>
    <t>220</t>
  </si>
  <si>
    <t>7666601r1</t>
  </si>
  <si>
    <t>Montáž dveřních křídel otvíravých jednokřídlových š přes 0,8 m do obložkové zárubně vč. nadsvětlíku</t>
  </si>
  <si>
    <t>423826897</t>
  </si>
  <si>
    <t>221</t>
  </si>
  <si>
    <t>61160823</t>
  </si>
  <si>
    <t xml:space="preserve">D01, D02 dřevěné exteriérové dveře 900/2600 plné  s pevným nadsvětlíkem 900/630 mm </t>
  </si>
  <si>
    <t>-641509934</t>
  </si>
  <si>
    <t>222</t>
  </si>
  <si>
    <t>766660728</t>
  </si>
  <si>
    <t>Montáž dveřního interiérového kování - zámku</t>
  </si>
  <si>
    <t>1210176445</t>
  </si>
  <si>
    <t>223</t>
  </si>
  <si>
    <t>54924011</t>
  </si>
  <si>
    <t>D03 zámek zadlabací vložkový pravolevý rozteč 90x50,5mm</t>
  </si>
  <si>
    <t>588605952</t>
  </si>
  <si>
    <t>224</t>
  </si>
  <si>
    <t>766660729</t>
  </si>
  <si>
    <t>Montáž dveřního interiérového kování - štítku s klikou</t>
  </si>
  <si>
    <t>1377595410</t>
  </si>
  <si>
    <t>225</t>
  </si>
  <si>
    <t>54914123</t>
  </si>
  <si>
    <t>kování rozetové klika/klika</t>
  </si>
  <si>
    <t>-1939041289</t>
  </si>
  <si>
    <t>226</t>
  </si>
  <si>
    <t>766660730</t>
  </si>
  <si>
    <t>Montáž dveřního interiérového kování - WC kliky se zámkem</t>
  </si>
  <si>
    <t>-571558573</t>
  </si>
  <si>
    <t>227</t>
  </si>
  <si>
    <t>54914128</t>
  </si>
  <si>
    <t>kování rozetové spodní pro WC</t>
  </si>
  <si>
    <t>-492437867</t>
  </si>
  <si>
    <t>228</t>
  </si>
  <si>
    <t>766660731</t>
  </si>
  <si>
    <t>Montáž dveřního bezpečnostního kování - zámku</t>
  </si>
  <si>
    <t>-489210585</t>
  </si>
  <si>
    <t>229</t>
  </si>
  <si>
    <t>54924010</t>
  </si>
  <si>
    <t>zámek zadlabací protipožární rozteč 90x55,5mm</t>
  </si>
  <si>
    <t>-646894706</t>
  </si>
  <si>
    <t>230</t>
  </si>
  <si>
    <t>766660733</t>
  </si>
  <si>
    <t>Montáž dveřního bezpečnostního kování - štítku s klikou</t>
  </si>
  <si>
    <t>495451779</t>
  </si>
  <si>
    <t>231</t>
  </si>
  <si>
    <t>54914129</t>
  </si>
  <si>
    <t>kování bezpečnostní klika/klika RC2</t>
  </si>
  <si>
    <t>-1512328456</t>
  </si>
  <si>
    <t>232</t>
  </si>
  <si>
    <t>766660r1</t>
  </si>
  <si>
    <t>D02 Dodávka + montáž zámek - klika koule, vložka pro euroklíč ZTP</t>
  </si>
  <si>
    <t>539734506</t>
  </si>
  <si>
    <t>233</t>
  </si>
  <si>
    <t>766682111</t>
  </si>
  <si>
    <t>Montáž zárubní obložkových pro dveře jednokřídlové tl stěny do 170 mm</t>
  </si>
  <si>
    <t>-1229001009</t>
  </si>
  <si>
    <t>234</t>
  </si>
  <si>
    <t>611823r</t>
  </si>
  <si>
    <t>D01, D02 zárubeň jednokřídlá obložková s laminátovým povrchem tl stěny 60-150mm, nadsvětlík</t>
  </si>
  <si>
    <t>618411209</t>
  </si>
  <si>
    <t>235</t>
  </si>
  <si>
    <t>998766101</t>
  </si>
  <si>
    <t>Přesun hmot tonážní pro kce truhlářské v objektech v do 6 m</t>
  </si>
  <si>
    <t>-784020385</t>
  </si>
  <si>
    <t>767</t>
  </si>
  <si>
    <t>Konstrukce zámečnické</t>
  </si>
  <si>
    <t>236</t>
  </si>
  <si>
    <t>767991r1</t>
  </si>
  <si>
    <t>Demontáž + úprava stávajícího oplocení na parkoviště</t>
  </si>
  <si>
    <t>2073854514</t>
  </si>
  <si>
    <t>237</t>
  </si>
  <si>
    <t>767991r2</t>
  </si>
  <si>
    <t>Dodávka + montáž ochrana TČ : tyč pr. 100/8, 2x šroub, ukotvení do základ. patek</t>
  </si>
  <si>
    <t>-1834257447</t>
  </si>
  <si>
    <t>238</t>
  </si>
  <si>
    <t>767995112</t>
  </si>
  <si>
    <t>Montáž atypických zámečnických konstrukcí hmotnosti přes 5 do 10 kg</t>
  </si>
  <si>
    <t>-2091731646</t>
  </si>
  <si>
    <t>239</t>
  </si>
  <si>
    <t>44932114</t>
  </si>
  <si>
    <t>přístroj hasicí ruční práškový PG 6 LE</t>
  </si>
  <si>
    <t>1845329897</t>
  </si>
  <si>
    <t>240</t>
  </si>
  <si>
    <t>998767101</t>
  </si>
  <si>
    <t>Přesun hmot tonážní pro zámečnické konstrukce v objektech v do 6 m</t>
  </si>
  <si>
    <t>817657874</t>
  </si>
  <si>
    <t>771</t>
  </si>
  <si>
    <t>Podlahy z dlaždic</t>
  </si>
  <si>
    <t>241</t>
  </si>
  <si>
    <t>771474111</t>
  </si>
  <si>
    <t>Montáž soklů z dlaždic keramických rovných lepených cementovým flexibilním lepidlem v do 65 mm</t>
  </si>
  <si>
    <t>-309283356</t>
  </si>
  <si>
    <t>2*(3,35+2,3+0,5)-0,8*4-0,9*2</t>
  </si>
  <si>
    <t>242</t>
  </si>
  <si>
    <t>59761125</t>
  </si>
  <si>
    <t>dlažba keramická slinutá mrazuvzdorná R9/A povrch reliéfní/matný tl do 10mm přes 4 do 6ks/m2</t>
  </si>
  <si>
    <t>2072122773</t>
  </si>
  <si>
    <t>7,3*0,065+47,7</t>
  </si>
  <si>
    <t>48,175*1,1 'Přepočtené koeficientem množství</t>
  </si>
  <si>
    <t>243</t>
  </si>
  <si>
    <t>771574617</t>
  </si>
  <si>
    <t>Montáž podlah keramických hladkých lepených cementovým standardním lepidlem přes 12 do 19 ks/m2</t>
  </si>
  <si>
    <t>1435626681</t>
  </si>
  <si>
    <t>244</t>
  </si>
  <si>
    <t>771577151</t>
  </si>
  <si>
    <t>Příplatek k montáži podlah keramických do malty za plochu do 5 m2</t>
  </si>
  <si>
    <t>1430804450</t>
  </si>
  <si>
    <t>2+1,5+1,3*3+3+206+2,9+1,3*2</t>
  </si>
  <si>
    <t>245</t>
  </si>
  <si>
    <t>998771101</t>
  </si>
  <si>
    <t>Přesun hmot tonážní pro podlahy z dlaždic v objektech v do 6 m</t>
  </si>
  <si>
    <t>1250254273</t>
  </si>
  <si>
    <t>781</t>
  </si>
  <si>
    <t>Dokončovací práce - obklady</t>
  </si>
  <si>
    <t>246</t>
  </si>
  <si>
    <t>781121011</t>
  </si>
  <si>
    <t>Nátěr penetrační na stěnu</t>
  </si>
  <si>
    <t>342372988</t>
  </si>
  <si>
    <t>2*2*(1,1*4+1,35+1,2*3+4,7+2,85+1,9+1,05+1,85+1,6+1,6*2+1,65+1,75+1,2*2+1,1*2)</t>
  </si>
  <si>
    <t>2*(3,2+4,3+4,55+0,25)</t>
  </si>
  <si>
    <t>-(0,8*1,97*20+0,9*2*2)</t>
  </si>
  <si>
    <t>247</t>
  </si>
  <si>
    <t>781472217</t>
  </si>
  <si>
    <t>Montáž obkladů keramických hladkých lepených cementovým flexibilním lepidlem přes 12 do 19 ks/m2</t>
  </si>
  <si>
    <t>961950941</t>
  </si>
  <si>
    <t>248</t>
  </si>
  <si>
    <t>59761701</t>
  </si>
  <si>
    <t>obklad keramický nemrazuvzdorný povrch hladký/lesklý tl do 10mm přes 12 do 19ks/m2</t>
  </si>
  <si>
    <t>-1673582007</t>
  </si>
  <si>
    <t>127,48*1,1 'Přepočtené koeficientem množství</t>
  </si>
  <si>
    <t>249</t>
  </si>
  <si>
    <t>781472291</t>
  </si>
  <si>
    <t>Příplatek k montáži obkladů keramických lepených cementovým flexibilním lepidlem za plochu do 10 m2</t>
  </si>
  <si>
    <t>-924424249</t>
  </si>
  <si>
    <t>250</t>
  </si>
  <si>
    <t>781492251</t>
  </si>
  <si>
    <t>Montáž profilů ukončovacích lepených flexibilním cementovým lepidlem</t>
  </si>
  <si>
    <t>25913270</t>
  </si>
  <si>
    <t>2*(1,1*4+1,35+1,2*3+4,7+2,85+1,9+1,05+1,85+1,6+1,6*2+1,65+1,75+1,1*2+1,2*2)+3,2+0,25+1+4,55</t>
  </si>
  <si>
    <t>-0,8*20</t>
  </si>
  <si>
    <t>251</t>
  </si>
  <si>
    <t>28342001</t>
  </si>
  <si>
    <t>lišta ukončovací z PVC 8mm</t>
  </si>
  <si>
    <t>1721384300</t>
  </si>
  <si>
    <t>62*1,05 'Přepočtené koeficientem množství</t>
  </si>
  <si>
    <t>252</t>
  </si>
  <si>
    <t>998781101</t>
  </si>
  <si>
    <t>Přesun hmot tonážní pro obklady keramické v objektech v do 6 m</t>
  </si>
  <si>
    <t>-649020246</t>
  </si>
  <si>
    <t>783</t>
  </si>
  <si>
    <t>Dokončovací práce - nátěry</t>
  </si>
  <si>
    <t>253</t>
  </si>
  <si>
    <t>783301311</t>
  </si>
  <si>
    <t>Odmaštění zámečnických konstrukcí vodou ředitelným odmašťovačem</t>
  </si>
  <si>
    <t>-497742453</t>
  </si>
  <si>
    <t>(2*1,97+0,8)*(0,1+2*0,1)*11+(2*2,65+0,9)*(0,1+2*0,1)*2"zárubně</t>
  </si>
  <si>
    <t>254</t>
  </si>
  <si>
    <t>783315101</t>
  </si>
  <si>
    <t>Mezinátěr jednonásobný syntetický standardní zámečnických konstrukcí</t>
  </si>
  <si>
    <t>1442680708</t>
  </si>
  <si>
    <t>255</t>
  </si>
  <si>
    <t>783317101</t>
  </si>
  <si>
    <t>Krycí jednonásobný syntetický standardní nátěr zámečnických konstrukcí</t>
  </si>
  <si>
    <t>-875784112</t>
  </si>
  <si>
    <t>784</t>
  </si>
  <si>
    <t>Dokončovací práce - malby a tapety</t>
  </si>
  <si>
    <t>256</t>
  </si>
  <si>
    <t>784171101</t>
  </si>
  <si>
    <t>Zakrytí vnitřních podlah včetně pozdějšího odkrytí</t>
  </si>
  <si>
    <t>750180060</t>
  </si>
  <si>
    <t>257</t>
  </si>
  <si>
    <t>58124844</t>
  </si>
  <si>
    <t>fólie pro malířské potřeby zakrývací tl 25µ 4x5m</t>
  </si>
  <si>
    <t>2025689370</t>
  </si>
  <si>
    <t>258</t>
  </si>
  <si>
    <t>784171111</t>
  </si>
  <si>
    <t>Zakrytí vnitřních ploch stěn v místnostech v do 3,80 m</t>
  </si>
  <si>
    <t>-1565695405</t>
  </si>
  <si>
    <t>1*0,6*4+1,25*0,9*2+0,85*0,9+0,9*2,65*2+0,8*1,97*2*12</t>
  </si>
  <si>
    <t>259</t>
  </si>
  <si>
    <t>865840606</t>
  </si>
  <si>
    <t>48,009*1,05 'Přepočtené koeficientem množství</t>
  </si>
  <si>
    <t>260</t>
  </si>
  <si>
    <t>784181111</t>
  </si>
  <si>
    <t>Základní silikátová jednonásobná bezbarvá penetrace podkladu v místnostech v do 3,80 m</t>
  </si>
  <si>
    <t>1560153581</t>
  </si>
  <si>
    <t>280,5-127,48</t>
  </si>
  <si>
    <t>261</t>
  </si>
  <si>
    <t>784211001</t>
  </si>
  <si>
    <t>Jednonásobné bílé malby ze směsí za mokra výborně oděruvzdorných v místnostech v do 3,80 m</t>
  </si>
  <si>
    <t>138383768</t>
  </si>
  <si>
    <t>153,02+47,7</t>
  </si>
  <si>
    <t>795</t>
  </si>
  <si>
    <t>Různé</t>
  </si>
  <si>
    <t>262</t>
  </si>
  <si>
    <t>79541r1</t>
  </si>
  <si>
    <t>Dodávka + osazení turniket</t>
  </si>
  <si>
    <t>1925423695</t>
  </si>
  <si>
    <t>263</t>
  </si>
  <si>
    <t>7954r2</t>
  </si>
  <si>
    <t>Vytýčení inženýrských sítí</t>
  </si>
  <si>
    <t>1195011293</t>
  </si>
  <si>
    <t>VRN</t>
  </si>
  <si>
    <t>Vedlejší rozpočtové náklady</t>
  </si>
  <si>
    <t>VRN3</t>
  </si>
  <si>
    <t>Zařízení staveniště</t>
  </si>
  <si>
    <t>264</t>
  </si>
  <si>
    <t>030001000</t>
  </si>
  <si>
    <t>%</t>
  </si>
  <si>
    <t>1024</t>
  </si>
  <si>
    <t>1487591285</t>
  </si>
  <si>
    <t>VRN4</t>
  </si>
  <si>
    <t>Inženýrská činnost</t>
  </si>
  <si>
    <t>265</t>
  </si>
  <si>
    <t>045203000</t>
  </si>
  <si>
    <t>Kompletační činnost</t>
  </si>
  <si>
    <t>-793871658</t>
  </si>
  <si>
    <t>266</t>
  </si>
  <si>
    <t>045303000</t>
  </si>
  <si>
    <t>Koordinační činnost</t>
  </si>
  <si>
    <t>-33089868</t>
  </si>
  <si>
    <t>Výkaz výměr</t>
  </si>
  <si>
    <t>#TypZaznamu#</t>
  </si>
  <si>
    <t>S:</t>
  </si>
  <si>
    <t>O:</t>
  </si>
  <si>
    <t>OBJ</t>
  </si>
  <si>
    <t>R:</t>
  </si>
  <si>
    <t>ROZ</t>
  </si>
  <si>
    <t>C:</t>
  </si>
  <si>
    <t>CAS_STR</t>
  </si>
  <si>
    <t>P.č.</t>
  </si>
  <si>
    <t>Číslo položky</t>
  </si>
  <si>
    <t>Název položky</t>
  </si>
  <si>
    <t>množství</t>
  </si>
  <si>
    <t>cena / MJ</t>
  </si>
  <si>
    <t>Celkem</t>
  </si>
  <si>
    <t>Dodávka</t>
  </si>
  <si>
    <t>Dodávka celk.</t>
  </si>
  <si>
    <t>Montáž</t>
  </si>
  <si>
    <t>Montáž celk.</t>
  </si>
  <si>
    <t>cena s DPH</t>
  </si>
  <si>
    <t>hmotnost / MJ</t>
  </si>
  <si>
    <t>hmotnost celk.(t)</t>
  </si>
  <si>
    <t>dem. hmotnost / MJ</t>
  </si>
  <si>
    <t>dem. hmotnost celk.(t)</t>
  </si>
  <si>
    <t>Ceník</t>
  </si>
  <si>
    <t>Cen. soustava</t>
  </si>
  <si>
    <t>Nhod / MJ</t>
  </si>
  <si>
    <t>Nhod celk.</t>
  </si>
  <si>
    <t>Díl:</t>
  </si>
  <si>
    <t>Vnitřní kanalizace</t>
  </si>
  <si>
    <t>DIL</t>
  </si>
  <si>
    <t>721176102R00</t>
  </si>
  <si>
    <t>Potrubí HT připojovací, D 40 x 1,8 mm</t>
  </si>
  <si>
    <t>POL1_0</t>
  </si>
  <si>
    <t>721176103R00</t>
  </si>
  <si>
    <t>Potrubí HT připojovací, D 50 x 1,8 mm</t>
  </si>
  <si>
    <t>721176105R00</t>
  </si>
  <si>
    <t>Potrubí HT připojovací, D 110 x 2,7 mm</t>
  </si>
  <si>
    <t>721176104R00</t>
  </si>
  <si>
    <t>Potrubí HT připojovací, D 75 x 1,9 mm</t>
  </si>
  <si>
    <t>721290112R00</t>
  </si>
  <si>
    <t>Zkouška těsnosti kanalizace vodou DN 200 mm</t>
  </si>
  <si>
    <t>721176115R00</t>
  </si>
  <si>
    <t>Potrubí HT odpadní svislé, D 110 x 2,7 mm</t>
  </si>
  <si>
    <t>721176222R00</t>
  </si>
  <si>
    <t>Potrubí KG svodné (ležaté) v zemi, D 110 x 3,2 mm</t>
  </si>
  <si>
    <t>721176223R00</t>
  </si>
  <si>
    <t>Potrubí KG svodné (ležaté) v zemi, D 125 x 3,2 mm</t>
  </si>
  <si>
    <t>721176224R00</t>
  </si>
  <si>
    <t>Potrubí KG svodné (ležaté) v zemi, D 160 x 4,0 mm</t>
  </si>
  <si>
    <t>721273200R00</t>
  </si>
  <si>
    <t>Souprava ventilační střešní  DN100</t>
  </si>
  <si>
    <t>721233115R00</t>
  </si>
  <si>
    <t>Vtok střešní PVC DN 110 mm</t>
  </si>
  <si>
    <t>721194104R00</t>
  </si>
  <si>
    <t>Vyvedení odpadních výpustek, D 40 x 1,8 mm</t>
  </si>
  <si>
    <t>Souprava ventilační střešní HL DN70</t>
  </si>
  <si>
    <t>721194105R00</t>
  </si>
  <si>
    <t>Vyvedení odpadních výpustek, D 50 x 1,8 mm</t>
  </si>
  <si>
    <t>721194109R00</t>
  </si>
  <si>
    <t>Vyvedení odpadních výpustek, D 110 x 2,3 mm</t>
  </si>
  <si>
    <t>55162150.AR</t>
  </si>
  <si>
    <t>Vtok se zápachovou uzávěrkou DN 30</t>
  </si>
  <si>
    <t>POL3_0</t>
  </si>
  <si>
    <t>28654741R</t>
  </si>
  <si>
    <t xml:space="preserve"> sifon kondenzační DN 40  PP vodorovný odtok, stavební výška 95 mm</t>
  </si>
  <si>
    <t>55162400.AR</t>
  </si>
  <si>
    <t xml:space="preserve"> vpust podlahová DN 110-suchá - nerez, svislý odtok</t>
  </si>
  <si>
    <t>Vtok střešní  DN 110 mm pro folii</t>
  </si>
  <si>
    <t>Vnitřní vodovod</t>
  </si>
  <si>
    <t>722181211R00</t>
  </si>
  <si>
    <t>Izolace návleková  tl. stěny 6 mm</t>
  </si>
  <si>
    <t>722181213R00</t>
  </si>
  <si>
    <t>Izolace návleková tl. stěny 13 mm</t>
  </si>
  <si>
    <t>722280106R00</t>
  </si>
  <si>
    <t>Tlaková zkouška vodovodního potrubí DN 32 mm</t>
  </si>
  <si>
    <t>998722101R00</t>
  </si>
  <si>
    <t>Přesun hmot pro vnitřní vodovod, výšky do 6 m</t>
  </si>
  <si>
    <t>722290234R00</t>
  </si>
  <si>
    <t>Proplach a dezinfekce vodovodního potrubí DN 80 mm</t>
  </si>
  <si>
    <t>722178711R00</t>
  </si>
  <si>
    <t>Potrubí vícevrstvé vodovodní, polyfuzně svařené, D 20 x 2,8 mm</t>
  </si>
  <si>
    <t>722178712R00</t>
  </si>
  <si>
    <t>Potrubí vícevrstvé vodovodní, polyfuzně svařené, D 25 x 3,5 mm</t>
  </si>
  <si>
    <t>722178713R00</t>
  </si>
  <si>
    <t>Potrubí vícevrstvé vodovodní, polyfuzně svařené, D 32 x 4,4 mm</t>
  </si>
  <si>
    <t>722171213R00</t>
  </si>
  <si>
    <t>Potrubí plastové PE-HD vodovodní, D 32 x 3,0 mm</t>
  </si>
  <si>
    <t>722268122R00</t>
  </si>
  <si>
    <t>Vodoměrná sestava se šroubením, , kohouty a zpětnou klapkou DN 25 - 20 mm</t>
  </si>
  <si>
    <t>7221787xx</t>
  </si>
  <si>
    <t>Zednické výpomoci</t>
  </si>
  <si>
    <t>sbr</t>
  </si>
  <si>
    <t>Přpipojovací sada ohříváku TV, vč.čerpadla cirkulace TV</t>
  </si>
  <si>
    <t>722235113R00</t>
  </si>
  <si>
    <t>Kohout vodovodní, kulový, vnitřní-vnitřní závit,  DN 25 mm</t>
  </si>
  <si>
    <t>Zařizovací předměty</t>
  </si>
  <si>
    <t>551070165R</t>
  </si>
  <si>
    <t xml:space="preserve"> Ovládací tlačítko Antivandal, pro předstěnové instalační systémy</t>
  </si>
  <si>
    <t>55230546R</t>
  </si>
  <si>
    <t>Umyvadlo nerez  antivandal</t>
  </si>
  <si>
    <t>5523054xR</t>
  </si>
  <si>
    <t>Umyvadlo nerez  antivandal-ZTP</t>
  </si>
  <si>
    <t>55231520R</t>
  </si>
  <si>
    <t>WC nerez  závěsné antivandalové</t>
  </si>
  <si>
    <t>5523152xR</t>
  </si>
  <si>
    <t>WC nerez  závěsné antivandalové- ZTP</t>
  </si>
  <si>
    <t>55231606R</t>
  </si>
  <si>
    <t>Pisoár nerez  antivandalový kulatý, vč. splachovací automatiky</t>
  </si>
  <si>
    <t>725823111R00</t>
  </si>
  <si>
    <t>Baterie umyvadlová stoján. ruční, bez otvír.odpadu</t>
  </si>
  <si>
    <t>725860213R00</t>
  </si>
  <si>
    <t>Sifon umyvadlový 40 mm</t>
  </si>
  <si>
    <t>725835113R00</t>
  </si>
  <si>
    <t>Baterie vanová nástěnná ruční, vč. příslušenstvím</t>
  </si>
  <si>
    <t>725019103R00</t>
  </si>
  <si>
    <t>Výlevka závěsná  s plastovou mřížkou</t>
  </si>
  <si>
    <t>725814102R00</t>
  </si>
  <si>
    <t>Ventil rohový k baterii</t>
  </si>
  <si>
    <t>725119306R00</t>
  </si>
  <si>
    <t>Montáž klozetu závěsného</t>
  </si>
  <si>
    <t>725219401R00</t>
  </si>
  <si>
    <t>Montáž umyvadel na šrouby do zdiva</t>
  </si>
  <si>
    <t>725139101R00</t>
  </si>
  <si>
    <t>Montáž pisoárových stání ostatních</t>
  </si>
  <si>
    <t>725860212R00</t>
  </si>
  <si>
    <t>Sifon umyvadlový  pod omítku</t>
  </si>
  <si>
    <t>Sifon umyvadlový  40 mm</t>
  </si>
  <si>
    <t>725860167R00</t>
  </si>
  <si>
    <t xml:space="preserve">Zápachová uzávěrka pro pisoáry </t>
  </si>
  <si>
    <t>55167390R</t>
  </si>
  <si>
    <t xml:space="preserve">Sedátko záchodové </t>
  </si>
  <si>
    <t>726</t>
  </si>
  <si>
    <t>Instalační prefabrikáty</t>
  </si>
  <si>
    <t>726211121R00</t>
  </si>
  <si>
    <t>Modul pro WC k zazdění</t>
  </si>
  <si>
    <t>72621112xR00</t>
  </si>
  <si>
    <t>Modul pro Výlevku  k zazdění</t>
  </si>
  <si>
    <t>END</t>
  </si>
  <si>
    <t>731</t>
  </si>
  <si>
    <t>Kotelny</t>
  </si>
  <si>
    <t>7312491xx</t>
  </si>
  <si>
    <t>Montáž tepelného čerpadla-komplet</t>
  </si>
  <si>
    <t>4847610115R</t>
  </si>
  <si>
    <t xml:space="preserve">Čerpadlo tepelné vzduch/voda 4,7kW(-7/35), komplet vč.ohříváku 190 L,MaR.propojení, </t>
  </si>
  <si>
    <t>733</t>
  </si>
  <si>
    <t>Rozvod potrubí</t>
  </si>
  <si>
    <t>722181214R00</t>
  </si>
  <si>
    <t>Izolace návleková  tl. stěny 20 mm</t>
  </si>
  <si>
    <t>Podlahove vytapeni</t>
  </si>
  <si>
    <t>736110003RT3</t>
  </si>
  <si>
    <t>Podlahové vytápění , na systémovou desku</t>
  </si>
  <si>
    <t>736326307R00</t>
  </si>
  <si>
    <t>Sestava rozd./sběrač  kompl, 7cest.bez skříně</t>
  </si>
  <si>
    <t>736326824R00</t>
  </si>
  <si>
    <t xml:space="preserve">Skříň rozdělovače pod omítku </t>
  </si>
  <si>
    <t>7363268xx</t>
  </si>
  <si>
    <t>Termoelektrická hlavice</t>
  </si>
  <si>
    <t>Regulace okruhů</t>
  </si>
  <si>
    <t>Prostorový termostat</t>
  </si>
  <si>
    <t>Akce: VEŘEJNÉ WC ZÁMECKÁ - STAVEBNÍ ÚPRAVY, ULICE ZÁMECKÁ, 280 02 KOLÍN, st. parc. č. 1/2, 4333</t>
  </si>
  <si>
    <t>Profese: VZDUCHOTECHNIKA</t>
  </si>
  <si>
    <t>Počet stránek: 2 A4</t>
  </si>
  <si>
    <t>Pozice</t>
  </si>
  <si>
    <t>Popis elementů</t>
  </si>
  <si>
    <t>Počet</t>
  </si>
  <si>
    <t>Měrná</t>
  </si>
  <si>
    <t xml:space="preserve">     Dodávková cena</t>
  </si>
  <si>
    <t xml:space="preserve">     Montážní cena</t>
  </si>
  <si>
    <t>jednotka</t>
  </si>
  <si>
    <t>jednot.</t>
  </si>
  <si>
    <t>celková</t>
  </si>
  <si>
    <t>Zařízení č. 1 - VĚTRÁNÍ VEŘEJNÝCH WC, PŘÍVOD A ODVOD VZDUCHU</t>
  </si>
  <si>
    <r>
      <t xml:space="preserve">Rekuperační jednotka v závěsném provedení,  sendvičové opláštění, dodávka jednotky v celku,  dveře na panty, kuličkový sifon, rozměrový standard - viz výkresová část, vč. bypassu, bez cirkulační klapky, </t>
    </r>
    <r>
      <rPr>
        <b/>
        <sz val="10"/>
        <rFont val="Arial CE"/>
        <charset val="238"/>
      </rPr>
      <t xml:space="preserve">strana přívodu: </t>
    </r>
    <r>
      <rPr>
        <sz val="10"/>
        <rFont val="Arial CE"/>
        <charset val="238"/>
      </rPr>
      <t>filtrace tř. F7, deskový rekuperátor s mokrou tepelnou účinností 88%, suchá tepelná účinnost jednotky 83%, elektrický ohřívač, topný výkon 1,67 kW / 230V, radiální ventilátor s EC motorem, Qv=530 m3/h, pex.=250 Pa, Pjmen.=0,17 kW,  230 V, akustický výkon sání-64 dB(A), akustický výkon výtlak-78 dB(A), akustický výkon plášť do okolí-51 dB(A), hrdlo sání DN 200, bez pružné vložky a klapky, hrdlo výtlak DN 200 bez pružné vložky, vč. integrované regulace, vč. vzdáleného ovladače SAVE TOUCH umístěného na jednotce, vč. modulu SAVE CONNECT 2.0 pro vzdálené řízení, výrobkový standard SYSTEMAIR, SAVE VTC 500 R</t>
    </r>
  </si>
  <si>
    <t>1 01a</t>
  </si>
  <si>
    <r>
      <rPr>
        <b/>
        <sz val="10"/>
        <rFont val="Arial CE"/>
        <charset val="238"/>
      </rPr>
      <t xml:space="preserve">strana odvodu:  </t>
    </r>
    <r>
      <rPr>
        <sz val="10"/>
        <rFont val="Arial CE"/>
        <charset val="238"/>
      </rPr>
      <t>filtrace tř. M5, deskový rekuperátor s účinností viz strana přívodu, radiální ventilátor s EC motorem, Qv=530 m3/h, pex.=250 Pa, Pjmen.=0,17 kW,  230V, akustický výkon sání-60 dB(A), akustický výkon výtlak-77 dB(A), akustický výkon plášť do okolí-51 dB(A), hrdlo sání DN 200 bez tlumící vložky a klapky, hrdlo výtlak DN 200 bez tlumící vložky</t>
    </r>
  </si>
  <si>
    <t>ks</t>
  </si>
  <si>
    <t>1 01b</t>
  </si>
  <si>
    <t>Zprovoznění jednotky autorizovaným servisem, vč. vydání protokolu o zprovoznění</t>
  </si>
  <si>
    <t>1 02</t>
  </si>
  <si>
    <t>Tlumíc vložka pro potrubí SPIRO DN 200</t>
  </si>
  <si>
    <t>1 03</t>
  </si>
  <si>
    <t>Tlumič hluku kruhový ohebný, DN 200, délka 1,2 bm, vč, nátrubků o délce 100 mm, hlukový útlum při 500 Hz-22,8 dB, 1000 Hz-22,8 dB, 2000 Hz-30,6 dB, výrobkový standard SYSTEMAIR SONOEXTRA 200/1000</t>
  </si>
  <si>
    <t>1 04</t>
  </si>
  <si>
    <t>Protidešťová žaluzie v plastovém provedení, umístěna z čela potrubí, rozměr 250x250, pevné listy, barva šedá RAL 7035</t>
  </si>
  <si>
    <t>1 05</t>
  </si>
  <si>
    <t>Výfuková hlavice pro potrubí SPIRO VHO 200, pozinkované provedení</t>
  </si>
  <si>
    <t>1 06</t>
  </si>
  <si>
    <t>Jednolistá kruhová regulační klapka DN 160, vč. ručního ovládání</t>
  </si>
  <si>
    <t>1 07</t>
  </si>
  <si>
    <t xml:space="preserve">Vířívá vyúsť s natáčecími lamelami, pro přívod vzduchu, rozměr 400x400, počet lamel 16, vč. plenum boxu s výškou 250 mm, s regulační klapkou, hrdlo DN 200, vč. připojovacího ohebného hlukově tlumícího izolovaného potrubí, izolace 25 mm, DN 160, délka   1,0 bm </t>
  </si>
  <si>
    <t>1 08</t>
  </si>
  <si>
    <t>Kovový talířový ventil pro odvod vzduchu DN 160, vč. upevňovacího kroužku a zděře, vč. připojovacího hlukově tlumícího potrubí DN 160, tl. izolace 25 mm, délka 1,5 bm</t>
  </si>
  <si>
    <t>1 09</t>
  </si>
  <si>
    <t>Stěnová hliníková jednostranná mřížka vč. upevňovacího rámečku, rozteč listů 20, pevné listy ve vodorovném směru, uzavřené provedení, rozměr 400x150</t>
  </si>
  <si>
    <t>1 10</t>
  </si>
  <si>
    <t>Motýlková přetlaková potrubní klapka s pružinou, pro potrubí SPIRO, velikost DN 200</t>
  </si>
  <si>
    <t>1 11</t>
  </si>
  <si>
    <t>Dveřní hliníková neprůhledná oboustranná mřížka, rozměr 400x100, vč. vyříznutí otvoru do dveří, vč. upevňovacího rámečku</t>
  </si>
  <si>
    <t>1 12</t>
  </si>
  <si>
    <t>1.12 ÷ 1.29 volné pozice</t>
  </si>
  <si>
    <t>1 30</t>
  </si>
  <si>
    <t>Kruhové pozinkované potrubí SPIRO vč. tvarovek, spojováno na vsuvky, orientační výměra, přesná výměra viz. výkresová část</t>
  </si>
  <si>
    <t>do DN 160 - rovná trouba</t>
  </si>
  <si>
    <t>bm</t>
  </si>
  <si>
    <t>do DN 160 - tvarovka</t>
  </si>
  <si>
    <t>do DN 200 - rovná trouba</t>
  </si>
  <si>
    <t>do DN 200 - tvarovka</t>
  </si>
  <si>
    <t>do DN 200 - vodotěsné zaslepení T kusu</t>
  </si>
  <si>
    <t>1 31</t>
  </si>
  <si>
    <t>Tepelná a hluková izolace potrubí pro vnitřní prostředí - syntetický kaučuk tl. 20 mm, vč. AL fólie a polepu, orientační výměra, přesná výměra viz výkresová část</t>
  </si>
  <si>
    <t>1 32</t>
  </si>
  <si>
    <t>Venkovní nátěr pozinkovaného potrubí nad střechou a výfukové hlavice VHO 200</t>
  </si>
  <si>
    <t>Zařízení č. 2 - POMOCNÝ MATERIÁL</t>
  </si>
  <si>
    <t>2 01</t>
  </si>
  <si>
    <t xml:space="preserve">Pomocný spojovací a těsnící materiál pro kruhové potrubí, tlumiče hluku, klapky a pod. </t>
  </si>
  <si>
    <t>2 02</t>
  </si>
  <si>
    <t>Závěsový a kotvící systém pro kruhové potrubní rozvody, tlumiče hluku, rekuperační jednotku, vířivé vyústě  apod.</t>
  </si>
  <si>
    <t>2 03</t>
  </si>
  <si>
    <t>Ocel pro pomocné konstrukce, konzole apod.</t>
  </si>
  <si>
    <t>2 04</t>
  </si>
  <si>
    <t>Spojovací QIP 165 pásky pro upevnění ohebného potrubí na pevné potrubí, talířový ventil apod.</t>
  </si>
  <si>
    <t>2 05</t>
  </si>
  <si>
    <t>Hliníková samolepící páska šíře 75 mm</t>
  </si>
  <si>
    <t>CENA celkem bez DPH</t>
  </si>
  <si>
    <t>REKAPITULACE NÁKLADŮ - VZDUCHOTECHNIKA</t>
  </si>
  <si>
    <t>Doprava</t>
  </si>
  <si>
    <t>Přesun hmot po staveništi</t>
  </si>
  <si>
    <t xml:space="preserve">Lešení a pomocné konstrukce, zdvihací mechanismy </t>
  </si>
  <si>
    <t>Dokumentace skutečného provedení</t>
  </si>
  <si>
    <t>Zprovoznění, zaregulování, protokol o zaregulování</t>
  </si>
  <si>
    <t>VZT celkem bez DPH</t>
  </si>
  <si>
    <t>EZS, CCTV - VÝKAZ VÝMĚR</t>
  </si>
  <si>
    <t>číslo položky</t>
  </si>
  <si>
    <t>Název Položky</t>
  </si>
  <si>
    <t>Cena za mj</t>
  </si>
  <si>
    <t>Cena celkem bez DPH</t>
  </si>
  <si>
    <t>Celkem S DPH</t>
  </si>
  <si>
    <t>Ústředna s LAN a 4G LTE komunikačním modulem v ceně</t>
  </si>
  <si>
    <t>Sběrnicový přístupový modul s displejem, klávesnicí a RFID čtečkou</t>
  </si>
  <si>
    <t>Sběrnicový stropní PIR detektor pohybu</t>
  </si>
  <si>
    <t>Sběrnicová venkovní siréna</t>
  </si>
  <si>
    <t>Kabel 2x0,8+4x0,5</t>
  </si>
  <si>
    <t>CYKY-J 3x2,5</t>
  </si>
  <si>
    <t>Práce - instalace zabezpečovacího systému</t>
  </si>
  <si>
    <t>Práce - oživení a nastavení systému</t>
  </si>
  <si>
    <t>Práce - Funkční zkoužka</t>
  </si>
  <si>
    <t>Práce - drážkování, sekání</t>
  </si>
  <si>
    <t>Práce - dodatečné donastavení systému dle požadavků investora</t>
  </si>
  <si>
    <t>Instalační materiál</t>
  </si>
  <si>
    <t>Akumulátor 2,6Ah/12V</t>
  </si>
  <si>
    <t xml:space="preserve">Kamera kompatibilní s MailStone </t>
  </si>
  <si>
    <t>Datový kabel</t>
  </si>
  <si>
    <t>Samonosný kabel optický kabel</t>
  </si>
  <si>
    <t xml:space="preserve">Práce - instalace optického kabelu </t>
  </si>
  <si>
    <t>Zavaření optického vlákna</t>
  </si>
  <si>
    <t>Optická vana včetně výstroje pro 4 vlákna</t>
  </si>
  <si>
    <t xml:space="preserve">Switch 8 Portů POE minimálně 60W + 2xSFP </t>
  </si>
  <si>
    <t>Datový rozvaděč  6U</t>
  </si>
  <si>
    <t>Dokumentace zkutečného provedení</t>
  </si>
  <si>
    <t>Akce: VEŘEJNÉ WC ZÁMECKÁ - STAVEBNÍ ÚPRAVY</t>
  </si>
  <si>
    <t>Místo stavby: ULICE ZÁMECKÁ, 280 02 KOLÍN I, st.parc. č. 1/1, 1/2, poz. parc. č. 4333</t>
  </si>
  <si>
    <t>Profese: SILNOPROUDÁ ELEKTROTECHNIKA</t>
  </si>
  <si>
    <t>REKAPITULACE - SILNOPROUD</t>
  </si>
  <si>
    <t>UPRAVENÉ  ROZPOČTOVÉ  NÁKLADY</t>
  </si>
  <si>
    <t>1.</t>
  </si>
  <si>
    <t>El. montáže dle 21 M</t>
  </si>
  <si>
    <t>2.</t>
  </si>
  <si>
    <t>Materiál nosný</t>
  </si>
  <si>
    <t>3.</t>
  </si>
  <si>
    <t>Podružný materiál = 5% z materiálu nosného</t>
  </si>
  <si>
    <t>4.</t>
  </si>
  <si>
    <t>Pomocné práce = 3% z ceníku 21 M a materiálu</t>
  </si>
  <si>
    <t>5.</t>
  </si>
  <si>
    <t>Ceník VC 7/32</t>
  </si>
  <si>
    <t>6.</t>
  </si>
  <si>
    <t>Ceník - rozvaděče</t>
  </si>
  <si>
    <t>7.</t>
  </si>
  <si>
    <t>Ceník - revize výchozí</t>
  </si>
  <si>
    <t>A</t>
  </si>
  <si>
    <t>CELKEM URN</t>
  </si>
  <si>
    <t>9.</t>
  </si>
  <si>
    <t>Hodinová zúčtovací sazba</t>
  </si>
  <si>
    <t>B</t>
  </si>
  <si>
    <t>CELKEM URN + HZS</t>
  </si>
  <si>
    <t>11.</t>
  </si>
  <si>
    <t>Příplatek za recyklaci - svítidla 30 ks</t>
  </si>
  <si>
    <t>12.</t>
  </si>
  <si>
    <t>Příplatek za recyklaci - světel. zdroje 16 ks</t>
  </si>
  <si>
    <t>NÁKLADY CELKEM</t>
  </si>
  <si>
    <t>SOUPIS PRACÍ - SILNOPROUD</t>
  </si>
  <si>
    <t>VC 7/155 CENÍK 21M - ELEKTROMONTÁŽE</t>
  </si>
  <si>
    <t>poř.č.</t>
  </si>
  <si>
    <t>číslo pol.</t>
  </si>
  <si>
    <t>popis položky</t>
  </si>
  <si>
    <t>m.j.</t>
  </si>
  <si>
    <t>počet</t>
  </si>
  <si>
    <t>jed. cena</t>
  </si>
  <si>
    <t>celkem</t>
  </si>
  <si>
    <t>trubka Monoflex 2313/LPE ohebná izol..</t>
  </si>
  <si>
    <t>položení trubek Kopoflex KF09075BA ohebná izol</t>
  </si>
  <si>
    <t>krab.univerzální KU 68-1901</t>
  </si>
  <si>
    <t>krab.univerální KU 68-1903 vč. zapojení</t>
  </si>
  <si>
    <t>odvíčkování/zavíčkování krabice - víčko na šrouby</t>
  </si>
  <si>
    <t>osazení hmoždinky HM 8 do pál.cihel/stř.tv.kamene</t>
  </si>
  <si>
    <t>osazení  nové skříně Schrack</t>
  </si>
  <si>
    <t>CYKY 3Ox1,5 mm2 750V (PU)</t>
  </si>
  <si>
    <t>CYKY 3Jx1,5 mm2 750V (PU)</t>
  </si>
  <si>
    <t>CYKY 3Jx2,5 mm2 750V (PU)</t>
  </si>
  <si>
    <t>CYKYJ5x6 mm2 750V (PU)</t>
  </si>
  <si>
    <t>CYKY 4Jx10 mm2 750V (PU)</t>
  </si>
  <si>
    <t>CXKE-V-J3x1,5 P60-R B2ca,s-1,d0</t>
  </si>
  <si>
    <t>ukonč.vod.CU/Al v rozváděči vč.zap.konce do 2,5 mm2</t>
  </si>
  <si>
    <t>ukonč.vod.CU v rozváděči vč.zap.konce 16 mm2</t>
  </si>
  <si>
    <t xml:space="preserve">připojení nouzového TOTAL STOP </t>
  </si>
  <si>
    <t>spínač 3559A-06940B ABB přístroj řaz.1 zapušť IP44</t>
  </si>
  <si>
    <t>spínač 3559-A05940B ABB přístroj řaz 5  zapušť  IP44</t>
  </si>
  <si>
    <t>PIR čidlo T365 360° s relé</t>
  </si>
  <si>
    <t>zás.6619A-A06997B  TANGO s víčkem IP44</t>
  </si>
  <si>
    <t xml:space="preserve">osoušeč rukou jet dryter button  nerez </t>
  </si>
  <si>
    <t>3m top. kabelu na potrubí s termostatem 37W typ PPC-3</t>
  </si>
  <si>
    <t>CY 4 mm2 zelenožlutý</t>
  </si>
  <si>
    <t>A/svít.přisazené MODUS FIT5000 1xLED,49W+rámeček</t>
  </si>
  <si>
    <t>NO/svít.nouz.MODUS Ekonomic LED 3.hod</t>
  </si>
  <si>
    <t>210102025</t>
  </si>
  <si>
    <t>E/svít.MODUS PL5000 40W LED IP65</t>
  </si>
  <si>
    <t>210102026</t>
  </si>
  <si>
    <t xml:space="preserve">F/svít LED s PIR zdrojem 1x60W IP44 </t>
  </si>
  <si>
    <t>C/svít Prezent 1501 ASPEN 2x60W IP44 koupelnové</t>
  </si>
  <si>
    <t>svorka ochranného pospojení ZSA 16 s páskem</t>
  </si>
  <si>
    <t xml:space="preserve">připojení osoušeč rukou jet dryter button  nerez </t>
  </si>
  <si>
    <t>ochranné pospojení vodičem CY 4 mm2 (pu)</t>
  </si>
  <si>
    <t>připojení sada signal  pro toalety WC ABB  FJW 1004855</t>
  </si>
  <si>
    <t xml:space="preserve">napájecí zdroj  Sanela SLZ01Y 230V/24VDC pro pisoáry </t>
  </si>
  <si>
    <t xml:space="preserve">připojení rekuperační jednotky </t>
  </si>
  <si>
    <t>připojení  TČ                               - bez dodávky</t>
  </si>
  <si>
    <t>připojení dveří ZTP                       - bez dodávky</t>
  </si>
  <si>
    <t>připojení turniketu veřejnost          - bez dodávky</t>
  </si>
  <si>
    <t>MONTÁŽNÍ MATERIÁL</t>
  </si>
  <si>
    <t>00059</t>
  </si>
  <si>
    <t>trubka Kopoxlex KF09075BA el.istal.ohebná izol..</t>
  </si>
  <si>
    <t>00314</t>
  </si>
  <si>
    <t>krabice KU 68-1901 přístrojová</t>
  </si>
  <si>
    <t>20017</t>
  </si>
  <si>
    <t>sádra stavební (balení 30kg)</t>
  </si>
  <si>
    <t>00316</t>
  </si>
  <si>
    <t>krabice KU 68-1903 rozvodná</t>
  </si>
  <si>
    <t>05151</t>
  </si>
  <si>
    <t>hmoždinka HM 8/1 do tvrdých materiálů s vrutem</t>
  </si>
  <si>
    <t>02920</t>
  </si>
  <si>
    <t>CYKY 3Ox1,5 mm2</t>
  </si>
  <si>
    <t>33914</t>
  </si>
  <si>
    <t>CYKY 3Jx1,5 mm2</t>
  </si>
  <si>
    <t>33918</t>
  </si>
  <si>
    <t>CYKY 3Jx2,5 mm2</t>
  </si>
  <si>
    <t>02940</t>
  </si>
  <si>
    <t>CYKY-J5x6 mm2</t>
  </si>
  <si>
    <t>02995</t>
  </si>
  <si>
    <t>CYKY-J4x10 mm2</t>
  </si>
  <si>
    <t>01705</t>
  </si>
  <si>
    <t>nouzové STOP tlačítko v boxu s kladívkem ABB13180</t>
  </si>
  <si>
    <t>01700</t>
  </si>
  <si>
    <t>01710</t>
  </si>
  <si>
    <t xml:space="preserve">rámeček 3901A-B10 B TANGO 1.násobný </t>
  </si>
  <si>
    <t>01703</t>
  </si>
  <si>
    <t>01750</t>
  </si>
  <si>
    <t>35075</t>
  </si>
  <si>
    <t>37101</t>
  </si>
  <si>
    <t>37292</t>
  </si>
  <si>
    <t>37248</t>
  </si>
  <si>
    <t>37287</t>
  </si>
  <si>
    <t>37289</t>
  </si>
  <si>
    <t>01183</t>
  </si>
  <si>
    <t>žárovka LED E27 3WOSRAM 60KL 60W E27 čirá</t>
  </si>
  <si>
    <t>33736</t>
  </si>
  <si>
    <t>34555</t>
  </si>
  <si>
    <t>sada signal  pro toalety WC ABB  FJW 1004855</t>
  </si>
  <si>
    <t>13495</t>
  </si>
  <si>
    <t>svorka ZSA 16 zemnící</t>
  </si>
  <si>
    <t>13499</t>
  </si>
  <si>
    <t>pásek ZS 16 Cu uzemňovací 15x500mm</t>
  </si>
  <si>
    <t>09986</t>
  </si>
  <si>
    <t>Výzbroj rozváděče R</t>
  </si>
  <si>
    <t>09987</t>
  </si>
  <si>
    <t xml:space="preserve">Výzbroj rozváděče ER222/NVP7P </t>
  </si>
  <si>
    <t>09988</t>
  </si>
  <si>
    <t xml:space="preserve">Nožové pojistky PHN1 40A </t>
  </si>
  <si>
    <t>Výzbroj rozváděče RTČ</t>
  </si>
  <si>
    <t>Prořez 5%</t>
  </si>
  <si>
    <t>Podružný materiál 5% z nosného materiálu</t>
  </si>
  <si>
    <t>Materiál celkem</t>
  </si>
  <si>
    <t>VC - 7/32 - ROZVADĚČE - MONTÁŽ</t>
  </si>
  <si>
    <t>A-9100-1</t>
  </si>
  <si>
    <t>Montáž elektroměrového rozvaděče RE2/2 do váhy 100kg</t>
  </si>
  <si>
    <t>A-9100-2</t>
  </si>
  <si>
    <t>Montáž zapuštěného rozvaděče R  do váhy 100kg</t>
  </si>
  <si>
    <t>A-9100-3</t>
  </si>
  <si>
    <t>Montáž zapuštěného rozvaděče RTČ do váhy 100kg</t>
  </si>
  <si>
    <t>N-7321-1</t>
  </si>
  <si>
    <t>Kontrola rozváděče RE2/2 vč. vystavení atestu</t>
  </si>
  <si>
    <t>N-7321-2</t>
  </si>
  <si>
    <t>Kontrola rozváděče R   vč. vystavení atestu</t>
  </si>
  <si>
    <t>Kontrola rozváděče RTČ vč. vystavení atestu</t>
  </si>
  <si>
    <t>VC - 7/32 - ROZVADĚČE</t>
  </si>
  <si>
    <t>01</t>
  </si>
  <si>
    <t>Výroba rozváděče R</t>
  </si>
  <si>
    <t>02</t>
  </si>
  <si>
    <t>Výroba rozváděče RTČ</t>
  </si>
  <si>
    <t>03</t>
  </si>
  <si>
    <t>Výroba -dozbrojení rozváděče RE2/2 a ovl TOTAL Stop</t>
  </si>
  <si>
    <t>CENÍK VC - 7/161/89 - M</t>
  </si>
  <si>
    <t>Výchozí revize el. zařízení dle ČSN 331500</t>
  </si>
  <si>
    <t>hod.</t>
  </si>
  <si>
    <t>HZS</t>
  </si>
  <si>
    <t>Spolupráce s revizním technikem</t>
  </si>
  <si>
    <t>Práce neuvedené v ceníku</t>
  </si>
  <si>
    <t>Zabezpečení pracoviště</t>
  </si>
  <si>
    <t>Spolupráce s ostatními profesemi</t>
  </si>
  <si>
    <t>Stavební přípomoce</t>
  </si>
  <si>
    <t>VEŘEJNÉ WC ZÁMECKÁ - STAVEBNÍ ÚPRAVY, ZDRAVOTNĚ TECHNICKÉ INSTALACE</t>
  </si>
  <si>
    <t>VEŘEJNÉ WC ZÁMECKÁ - STAVEBNÍ ÚPRAVY, VYTÁPĚNÍ</t>
  </si>
  <si>
    <t>Profese: SLABOPROUDÉ ROZVODY</t>
  </si>
  <si>
    <t>2024/09</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</si>
</sst>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 #,##0.00\ &quot;Kč&quot;_-;\-* #,##0.00\ &quot;Kč&quot;_-;_-* &quot;-&quot;??\ &quot;Kč&quot;_-;_-@_-"/>
    <numFmt numFmtId="164" formatCode="#,##0.00%"/>
    <numFmt numFmtId="165" formatCode="dd\.mm\.yyyy"/>
    <numFmt numFmtId="166" formatCode="#,##0.00000"/>
    <numFmt numFmtId="167" formatCode="#,##0.000"/>
    <numFmt numFmtId="168" formatCode="_-* #,##0\ &quot;Kč&quot;_-;\-* #,##0\ &quot;Kč&quot;_-;_-* &quot;-&quot;??\ &quot;Kč&quot;_-;_-@_-"/>
    <numFmt numFmtId="169" formatCode="###,##0.0"/>
    <numFmt numFmtId="170" formatCode="0.000"/>
  </numFmts>
  <fonts count="61">
    <font>
      <sz val="8"/>
      <name val="Arial CE"/>
      <family val="2"/>
    </font>
    <font>
      <sz val="11"/>
      <color theme="1"/>
      <name val="Calibri"/>
      <family val="2"/>
      <charset val="238"/>
      <scheme val="minor"/>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0000A8"/>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u/>
      <sz val="11"/>
      <color theme="10"/>
      <name val="Calibri"/>
      <scheme val="minor"/>
    </font>
    <font>
      <b/>
      <sz val="11"/>
      <color theme="1"/>
      <name val="Calibri"/>
      <family val="2"/>
      <charset val="238"/>
      <scheme val="minor"/>
    </font>
    <font>
      <sz val="10"/>
      <name val="Arial CE"/>
      <charset val="238"/>
    </font>
    <font>
      <b/>
      <sz val="12"/>
      <name val="Arial CE"/>
      <charset val="238"/>
    </font>
    <font>
      <sz val="8"/>
      <name val="Arial CE"/>
      <charset val="238"/>
    </font>
    <font>
      <b/>
      <sz val="12"/>
      <name val="Arial CE"/>
      <family val="2"/>
      <charset val="238"/>
    </font>
    <font>
      <sz val="14"/>
      <name val="Arial CE"/>
      <family val="2"/>
      <charset val="238"/>
    </font>
    <font>
      <b/>
      <sz val="11"/>
      <name val="Arial CE"/>
      <family val="2"/>
      <charset val="238"/>
    </font>
    <font>
      <sz val="10"/>
      <name val="Arial CE"/>
      <family val="2"/>
      <charset val="238"/>
    </font>
    <font>
      <b/>
      <u/>
      <sz val="11"/>
      <name val="Arial CE"/>
      <family val="2"/>
      <charset val="238"/>
    </font>
    <font>
      <sz val="11"/>
      <name val="Arial CE"/>
      <family val="2"/>
      <charset val="238"/>
    </font>
    <font>
      <b/>
      <sz val="10"/>
      <name val="Arial CE"/>
      <charset val="238"/>
    </font>
    <font>
      <b/>
      <u/>
      <sz val="14"/>
      <name val="Arial CE"/>
      <family val="2"/>
      <charset val="238"/>
    </font>
    <font>
      <sz val="9"/>
      <name val="Calibri"/>
      <family val="2"/>
      <charset val="238"/>
      <scheme val="minor"/>
    </font>
    <font>
      <sz val="9"/>
      <color theme="1"/>
      <name val="Calibri"/>
      <family val="2"/>
      <charset val="238"/>
      <scheme val="minor"/>
    </font>
    <font>
      <sz val="9"/>
      <color rgb="FF353535"/>
      <name val="Calibri"/>
      <family val="2"/>
      <charset val="238"/>
      <scheme val="minor"/>
    </font>
    <font>
      <sz val="9"/>
      <color rgb="FF000000"/>
      <name val="Calibri"/>
      <family val="2"/>
      <charset val="238"/>
    </font>
    <font>
      <sz val="8"/>
      <color rgb="FF000000"/>
      <name val="Calibri"/>
      <family val="2"/>
      <charset val="238"/>
    </font>
    <font>
      <sz val="10"/>
      <name val="Arial"/>
      <charset val="238"/>
    </font>
    <font>
      <sz val="10"/>
      <name val="Arial"/>
      <family val="2"/>
      <charset val="238"/>
    </font>
    <font>
      <b/>
      <sz val="10"/>
      <name val="Arial"/>
      <family val="2"/>
      <charset val="238"/>
    </font>
    <font>
      <b/>
      <sz val="12"/>
      <name val="Arial"/>
      <family val="2"/>
      <charset val="238"/>
    </font>
  </fonts>
  <fills count="11">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
      <patternFill patternType="solid">
        <fgColor rgb="FFC0C0C0"/>
        <bgColor indexed="64"/>
      </patternFill>
    </fill>
    <fill>
      <patternFill patternType="solid">
        <fgColor indexed="55"/>
        <bgColor indexed="64"/>
      </patternFill>
    </fill>
    <fill>
      <patternFill patternType="solid">
        <fgColor indexed="13"/>
        <bgColor indexed="64"/>
      </patternFill>
    </fill>
    <fill>
      <patternFill patternType="solid">
        <fgColor rgb="FFFFFF00"/>
        <bgColor indexed="64"/>
      </patternFill>
    </fill>
    <fill>
      <patternFill patternType="solid">
        <fgColor theme="0" tint="-0.249977111117893"/>
        <bgColor indexed="64"/>
      </patternFill>
    </fill>
  </fills>
  <borders count="51">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auto="1"/>
      </left>
      <right style="thin">
        <color auto="1"/>
      </right>
      <top style="thin">
        <color indexed="64"/>
      </top>
      <bottom style="thin">
        <color auto="1"/>
      </bottom>
      <diagonal/>
    </border>
    <border>
      <left/>
      <right/>
      <top style="thin">
        <color indexed="64"/>
      </top>
      <bottom style="thin">
        <color auto="1"/>
      </bottom>
      <diagonal/>
    </border>
    <border>
      <left/>
      <right style="thin">
        <color auto="1"/>
      </right>
      <top style="thin">
        <color indexed="64"/>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auto="1"/>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s>
  <cellStyleXfs count="8">
    <xf numFmtId="0" fontId="0" fillId="0" borderId="0"/>
    <xf numFmtId="0" fontId="39" fillId="0" borderId="0" applyNumberFormat="0" applyFill="0" applyBorder="0" applyAlignment="0" applyProtection="0"/>
    <xf numFmtId="0" fontId="41" fillId="0" borderId="0"/>
    <xf numFmtId="44" fontId="41" fillId="0" borderId="0" applyFont="0" applyFill="0" applyBorder="0" applyAlignment="0" applyProtection="0"/>
    <xf numFmtId="0" fontId="1" fillId="0" borderId="0"/>
    <xf numFmtId="44" fontId="1" fillId="0" borderId="0" applyFont="0" applyFill="0" applyBorder="0" applyAlignment="0" applyProtection="0"/>
    <xf numFmtId="0" fontId="47" fillId="0" borderId="0"/>
    <xf numFmtId="0" fontId="57" fillId="0" borderId="0"/>
  </cellStyleXfs>
  <cellXfs count="421">
    <xf numFmtId="0" fontId="0" fillId="0" borderId="0" xfId="0"/>
    <xf numFmtId="0" fontId="0" fillId="0" borderId="0" xfId="0"/>
    <xf numFmtId="0" fontId="0" fillId="0" borderId="0" xfId="0"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0" fillId="0" borderId="0" xfId="0" applyAlignment="1">
      <alignment vertical="center" wrapText="1"/>
    </xf>
    <xf numFmtId="0" fontId="7" fillId="0" borderId="0" xfId="0" applyFont="1" applyAlignment="1">
      <alignment vertical="center"/>
    </xf>
    <xf numFmtId="0" fontId="8" fillId="0" borderId="0" xfId="0" applyFont="1" applyAlignment="1">
      <alignment vertical="center"/>
    </xf>
    <xf numFmtId="0" fontId="0" fillId="0" borderId="0" xfId="0" applyAlignment="1">
      <alignment horizontal="center" vertical="center" wrapText="1"/>
    </xf>
    <xf numFmtId="0" fontId="9" fillId="0" borderId="0" xfId="0" applyFont="1" applyAlignment="1"/>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5" fillId="0" borderId="0" xfId="0" applyFont="1" applyAlignment="1">
      <alignment horizontal="left" vertical="center"/>
    </xf>
    <xf numFmtId="0" fontId="14" fillId="0" borderId="0" xfId="0" applyFont="1" applyAlignment="1">
      <alignment horizontal="left" vertical="center"/>
    </xf>
    <xf numFmtId="0" fontId="16" fillId="0" borderId="0" xfId="0" applyFont="1" applyAlignment="1">
      <alignment horizontal="left" vertical="center"/>
    </xf>
    <xf numFmtId="0" fontId="2" fillId="0" borderId="0" xfId="0" applyFont="1" applyAlignment="1">
      <alignment horizontal="left" vertical="top"/>
    </xf>
    <xf numFmtId="0" fontId="3" fillId="0" borderId="0" xfId="0" applyFont="1" applyAlignment="1">
      <alignment horizontal="left" vertical="center"/>
    </xf>
    <xf numFmtId="0" fontId="4" fillId="0" borderId="0" xfId="0" applyFont="1" applyAlignment="1">
      <alignment horizontal="left" vertical="top"/>
    </xf>
    <xf numFmtId="0" fontId="2" fillId="0" borderId="0" xfId="0" applyFont="1" applyAlignment="1">
      <alignment horizontal="left" vertical="center"/>
    </xf>
    <xf numFmtId="0" fontId="3" fillId="3" borderId="0" xfId="0" applyFont="1" applyFill="1" applyAlignment="1" applyProtection="1">
      <alignment horizontal="left" vertical="center"/>
      <protection locked="0"/>
    </xf>
    <xf numFmtId="49" fontId="3" fillId="3" borderId="0" xfId="0" applyNumberFormat="1" applyFont="1" applyFill="1" applyAlignment="1" applyProtection="1">
      <alignment horizontal="left" vertical="center"/>
      <protection locked="0"/>
    </xf>
    <xf numFmtId="0" fontId="3"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8" fillId="0" borderId="5" xfId="0" applyFont="1" applyBorder="1" applyAlignment="1">
      <alignment horizontal="left" vertical="center"/>
    </xf>
    <xf numFmtId="0" fontId="0" fillId="0" borderId="5" xfId="0" applyFont="1" applyBorder="1" applyAlignment="1">
      <alignment vertical="center"/>
    </xf>
    <xf numFmtId="0" fontId="2" fillId="0" borderId="0" xfId="0" applyFont="1" applyAlignment="1">
      <alignment horizontal="right" vertical="center"/>
    </xf>
    <xf numFmtId="0" fontId="2" fillId="0" borderId="3" xfId="0" applyFont="1" applyBorder="1" applyAlignment="1">
      <alignment vertical="center"/>
    </xf>
    <xf numFmtId="0" fontId="0" fillId="4" borderId="0" xfId="0" applyFont="1" applyFill="1" applyAlignment="1">
      <alignment vertical="center"/>
    </xf>
    <xf numFmtId="0" fontId="5" fillId="4" borderId="6" xfId="0" applyFont="1" applyFill="1" applyBorder="1" applyAlignment="1">
      <alignment horizontal="left" vertical="center"/>
    </xf>
    <xf numFmtId="0" fontId="0" fillId="4" borderId="7" xfId="0" applyFont="1" applyFill="1" applyBorder="1" applyAlignment="1">
      <alignment vertical="center"/>
    </xf>
    <xf numFmtId="0" fontId="5" fillId="4" borderId="7" xfId="0" applyFont="1" applyFill="1" applyBorder="1" applyAlignment="1">
      <alignment horizontal="center" vertical="center"/>
    </xf>
    <xf numFmtId="0" fontId="0" fillId="0" borderId="3" xfId="0"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2"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3" fillId="0" borderId="3" xfId="0" applyFont="1" applyBorder="1" applyAlignment="1">
      <alignment vertical="center"/>
    </xf>
    <xf numFmtId="0" fontId="4" fillId="0" borderId="3" xfId="0" applyFont="1" applyBorder="1" applyAlignment="1">
      <alignment vertical="center"/>
    </xf>
    <xf numFmtId="0" fontId="4" fillId="0" borderId="0" xfId="0" applyFont="1" applyAlignment="1">
      <alignment horizontal="left" vertical="center"/>
    </xf>
    <xf numFmtId="0" fontId="18" fillId="0" borderId="0" xfId="0" applyFont="1" applyAlignment="1">
      <alignment vertical="center"/>
    </xf>
    <xf numFmtId="165" fontId="3"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5" borderId="7" xfId="0" applyFont="1" applyFill="1" applyBorder="1" applyAlignment="1">
      <alignment vertical="center"/>
    </xf>
    <xf numFmtId="0" fontId="23" fillId="5" borderId="0" xfId="0" applyFont="1" applyFill="1" applyAlignment="1">
      <alignment horizontal="center" vertical="center"/>
    </xf>
    <xf numFmtId="0" fontId="24" fillId="0" borderId="16" xfId="0" applyFont="1" applyBorder="1" applyAlignment="1">
      <alignment horizontal="center" vertical="center" wrapText="1"/>
    </xf>
    <xf numFmtId="0" fontId="24" fillId="0" borderId="17" xfId="0" applyFont="1" applyBorder="1" applyAlignment="1">
      <alignment horizontal="center" vertical="center" wrapText="1"/>
    </xf>
    <xf numFmtId="0" fontId="24"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5" fillId="0" borderId="3" xfId="0" applyFont="1" applyBorder="1" applyAlignment="1">
      <alignment vertical="center"/>
    </xf>
    <xf numFmtId="0" fontId="25" fillId="0" borderId="0" xfId="0" applyFont="1" applyAlignment="1">
      <alignment horizontal="left" vertical="center"/>
    </xf>
    <xf numFmtId="0" fontId="25" fillId="0" borderId="0" xfId="0" applyFont="1" applyAlignment="1">
      <alignment vertical="center"/>
    </xf>
    <xf numFmtId="4" fontId="25" fillId="0" borderId="0" xfId="0" applyNumberFormat="1" applyFont="1" applyAlignment="1">
      <alignment vertical="center"/>
    </xf>
    <xf numFmtId="0" fontId="5" fillId="0" borderId="0" xfId="0" applyFont="1" applyAlignment="1">
      <alignment horizontal="center" vertical="center"/>
    </xf>
    <xf numFmtId="4" fontId="21" fillId="0" borderId="14" xfId="0" applyNumberFormat="1" applyFont="1" applyBorder="1" applyAlignment="1">
      <alignment vertical="center"/>
    </xf>
    <xf numFmtId="4" fontId="21" fillId="0" borderId="0" xfId="0" applyNumberFormat="1" applyFont="1" applyBorder="1" applyAlignment="1">
      <alignment vertical="center"/>
    </xf>
    <xf numFmtId="166" fontId="21" fillId="0" borderId="0" xfId="0" applyNumberFormat="1" applyFont="1" applyBorder="1" applyAlignment="1">
      <alignment vertical="center"/>
    </xf>
    <xf numFmtId="4" fontId="21" fillId="0" borderId="15" xfId="0" applyNumberFormat="1" applyFont="1" applyBorder="1" applyAlignment="1">
      <alignment vertical="center"/>
    </xf>
    <xf numFmtId="0" fontId="5" fillId="0" borderId="0" xfId="0" applyFont="1" applyAlignment="1">
      <alignment horizontal="left" vertical="center"/>
    </xf>
    <xf numFmtId="0" fontId="26" fillId="0" borderId="0" xfId="0" applyFont="1" applyAlignment="1">
      <alignment horizontal="left" vertical="center"/>
    </xf>
    <xf numFmtId="0" fontId="6" fillId="0" borderId="3" xfId="0" applyFont="1" applyBorder="1" applyAlignment="1">
      <alignment vertical="center"/>
    </xf>
    <xf numFmtId="0" fontId="27" fillId="0" borderId="0" xfId="0" applyFont="1" applyAlignment="1">
      <alignment vertical="center"/>
    </xf>
    <xf numFmtId="0" fontId="28" fillId="0" borderId="0" xfId="0" applyFont="1" applyAlignment="1">
      <alignment vertical="center"/>
    </xf>
    <xf numFmtId="0" fontId="4" fillId="0" borderId="0" xfId="0" applyFont="1" applyAlignment="1">
      <alignment horizontal="center" vertical="center"/>
    </xf>
    <xf numFmtId="4" fontId="29" fillId="0" borderId="14" xfId="0" applyNumberFormat="1" applyFont="1" applyBorder="1" applyAlignment="1">
      <alignment vertical="center"/>
    </xf>
    <xf numFmtId="4" fontId="29" fillId="0" borderId="0" xfId="0" applyNumberFormat="1" applyFont="1" applyBorder="1" applyAlignment="1">
      <alignment vertical="center"/>
    </xf>
    <xf numFmtId="166" fontId="29" fillId="0" borderId="0" xfId="0" applyNumberFormat="1" applyFont="1" applyBorder="1" applyAlignment="1">
      <alignment vertical="center"/>
    </xf>
    <xf numFmtId="4" fontId="29" fillId="0" borderId="15" xfId="0" applyNumberFormat="1" applyFont="1" applyBorder="1" applyAlignment="1">
      <alignment vertical="center"/>
    </xf>
    <xf numFmtId="0" fontId="6" fillId="0" borderId="0" xfId="0" applyFont="1" applyAlignment="1">
      <alignment horizontal="left" vertical="center"/>
    </xf>
    <xf numFmtId="0" fontId="30" fillId="0" borderId="0" xfId="1" applyFont="1" applyAlignment="1">
      <alignment horizontal="center" vertical="center"/>
    </xf>
    <xf numFmtId="0" fontId="3" fillId="0" borderId="0" xfId="0" applyFont="1" applyAlignment="1">
      <alignment horizontal="center" vertical="center"/>
    </xf>
    <xf numFmtId="4" fontId="2" fillId="0" borderId="19" xfId="0" applyNumberFormat="1" applyFont="1" applyBorder="1" applyAlignment="1">
      <alignment vertical="center"/>
    </xf>
    <xf numFmtId="4" fontId="2" fillId="0" borderId="20" xfId="0" applyNumberFormat="1" applyFont="1" applyBorder="1" applyAlignment="1">
      <alignment vertical="center"/>
    </xf>
    <xf numFmtId="166" fontId="2" fillId="0" borderId="20" xfId="0" applyNumberFormat="1" applyFont="1" applyBorder="1" applyAlignment="1">
      <alignment vertical="center"/>
    </xf>
    <xf numFmtId="4" fontId="2" fillId="0" borderId="21" xfId="0" applyNumberFormat="1" applyFont="1" applyBorder="1" applyAlignment="1">
      <alignment vertical="center"/>
    </xf>
    <xf numFmtId="0" fontId="32" fillId="0" borderId="0" xfId="0"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18" fillId="0" borderId="0" xfId="0" applyFont="1" applyAlignment="1">
      <alignment horizontal="left" vertical="center"/>
    </xf>
    <xf numFmtId="0" fontId="22" fillId="0" borderId="0" xfId="0" applyFont="1" applyAlignment="1">
      <alignment horizontal="left" vertical="center"/>
    </xf>
    <xf numFmtId="4" fontId="2" fillId="0" borderId="0" xfId="0" applyNumberFormat="1" applyFont="1" applyAlignment="1">
      <alignment vertical="center"/>
    </xf>
    <xf numFmtId="164" fontId="2" fillId="0" borderId="0" xfId="0" applyNumberFormat="1" applyFont="1" applyAlignment="1">
      <alignment horizontal="right" vertical="center"/>
    </xf>
    <xf numFmtId="0" fontId="0" fillId="5" borderId="0" xfId="0" applyFont="1" applyFill="1" applyAlignment="1">
      <alignment vertical="center"/>
    </xf>
    <xf numFmtId="0" fontId="5" fillId="5" borderId="6" xfId="0" applyFont="1" applyFill="1" applyBorder="1" applyAlignment="1">
      <alignment horizontal="left" vertical="center"/>
    </xf>
    <xf numFmtId="0" fontId="5" fillId="5" borderId="7" xfId="0" applyFont="1" applyFill="1" applyBorder="1" applyAlignment="1">
      <alignment horizontal="right" vertical="center"/>
    </xf>
    <xf numFmtId="0" fontId="5" fillId="5" borderId="7" xfId="0" applyFont="1" applyFill="1" applyBorder="1" applyAlignment="1">
      <alignment horizontal="center" vertical="center"/>
    </xf>
    <xf numFmtId="4" fontId="5" fillId="5" borderId="7" xfId="0" applyNumberFormat="1" applyFont="1" applyFill="1" applyBorder="1" applyAlignment="1">
      <alignment vertical="center"/>
    </xf>
    <xf numFmtId="0" fontId="0" fillId="5" borderId="8" xfId="0" applyFont="1" applyFill="1" applyBorder="1" applyAlignment="1">
      <alignment vertical="center"/>
    </xf>
    <xf numFmtId="0" fontId="2" fillId="0" borderId="5" xfId="0" applyFont="1" applyBorder="1" applyAlignment="1">
      <alignment horizontal="center" vertical="center"/>
    </xf>
    <xf numFmtId="0" fontId="2" fillId="0" borderId="5" xfId="0" applyFont="1" applyBorder="1" applyAlignment="1">
      <alignment horizontal="right" vertical="center"/>
    </xf>
    <xf numFmtId="0" fontId="23" fillId="5" borderId="0" xfId="0" applyFont="1" applyFill="1" applyAlignment="1">
      <alignment horizontal="left" vertical="center"/>
    </xf>
    <xf numFmtId="0" fontId="23" fillId="5" borderId="0" xfId="0" applyFont="1" applyFill="1" applyAlignment="1">
      <alignment horizontal="right" vertical="center"/>
    </xf>
    <xf numFmtId="0" fontId="33" fillId="0" borderId="0" xfId="0" applyFont="1" applyAlignment="1">
      <alignment horizontal="lef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8" fillId="0" borderId="3" xfId="0" applyFont="1" applyBorder="1" applyAlignment="1">
      <alignment vertical="center"/>
    </xf>
    <xf numFmtId="0" fontId="8" fillId="0" borderId="20" xfId="0" applyFont="1" applyBorder="1" applyAlignment="1">
      <alignment horizontal="left" vertical="center"/>
    </xf>
    <xf numFmtId="0" fontId="8" fillId="0" borderId="20" xfId="0" applyFont="1" applyBorder="1" applyAlignment="1">
      <alignment vertical="center"/>
    </xf>
    <xf numFmtId="4" fontId="8"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23" fillId="5" borderId="16" xfId="0" applyFont="1" applyFill="1" applyBorder="1" applyAlignment="1">
      <alignment horizontal="center" vertical="center" wrapText="1"/>
    </xf>
    <xf numFmtId="0" fontId="23" fillId="5" borderId="17" xfId="0" applyFont="1" applyFill="1" applyBorder="1" applyAlignment="1">
      <alignment horizontal="center" vertical="center" wrapText="1"/>
    </xf>
    <xf numFmtId="0" fontId="23" fillId="5" borderId="18" xfId="0" applyFont="1" applyFill="1" applyBorder="1" applyAlignment="1">
      <alignment horizontal="center" vertical="center" wrapText="1"/>
    </xf>
    <xf numFmtId="0" fontId="0" fillId="0" borderId="3" xfId="0" applyBorder="1" applyAlignment="1">
      <alignment horizontal="center" vertical="center" wrapText="1"/>
    </xf>
    <xf numFmtId="4" fontId="25" fillId="0" borderId="0" xfId="0" applyNumberFormat="1" applyFont="1" applyAlignment="1"/>
    <xf numFmtId="166" fontId="34" fillId="0" borderId="12" xfId="0" applyNumberFormat="1" applyFont="1" applyBorder="1" applyAlignment="1"/>
    <xf numFmtId="166" fontId="34" fillId="0" borderId="13" xfId="0" applyNumberFormat="1" applyFont="1" applyBorder="1" applyAlignment="1"/>
    <xf numFmtId="4" fontId="35" fillId="0" borderId="0" xfId="0" applyNumberFormat="1" applyFont="1" applyAlignment="1">
      <alignment vertical="center"/>
    </xf>
    <xf numFmtId="0" fontId="9" fillId="0" borderId="3" xfId="0" applyFont="1" applyBorder="1" applyAlignment="1"/>
    <xf numFmtId="0" fontId="9" fillId="0" borderId="0" xfId="0" applyFont="1" applyAlignment="1">
      <alignment horizontal="left"/>
    </xf>
    <xf numFmtId="0" fontId="7" fillId="0" borderId="0" xfId="0" applyFont="1" applyAlignment="1">
      <alignment horizontal="left"/>
    </xf>
    <xf numFmtId="0" fontId="9" fillId="0" borderId="0" xfId="0" applyFont="1" applyAlignment="1" applyProtection="1">
      <protection locked="0"/>
    </xf>
    <xf numFmtId="4" fontId="7" fillId="0" borderId="0" xfId="0" applyNumberFormat="1" applyFont="1" applyAlignment="1"/>
    <xf numFmtId="0" fontId="9" fillId="0" borderId="14" xfId="0" applyFont="1" applyBorder="1" applyAlignment="1"/>
    <xf numFmtId="0" fontId="9" fillId="0" borderId="0" xfId="0" applyFont="1" applyBorder="1" applyAlignment="1"/>
    <xf numFmtId="166" fontId="9" fillId="0" borderId="0" xfId="0" applyNumberFormat="1" applyFont="1" applyBorder="1" applyAlignment="1"/>
    <xf numFmtId="166" fontId="9" fillId="0" borderId="15" xfId="0" applyNumberFormat="1" applyFont="1" applyBorder="1" applyAlignment="1"/>
    <xf numFmtId="0" fontId="9" fillId="0" borderId="0" xfId="0" applyFont="1" applyAlignment="1">
      <alignment horizontal="center"/>
    </xf>
    <xf numFmtId="4" fontId="9" fillId="0" borderId="0" xfId="0" applyNumberFormat="1" applyFont="1" applyAlignment="1">
      <alignment vertical="center"/>
    </xf>
    <xf numFmtId="0" fontId="8" fillId="0" borderId="0" xfId="0" applyFont="1" applyAlignment="1">
      <alignment horizontal="left"/>
    </xf>
    <xf numFmtId="4" fontId="8" fillId="0" borderId="0" xfId="0" applyNumberFormat="1" applyFont="1" applyAlignment="1"/>
    <xf numFmtId="0" fontId="0" fillId="0" borderId="3" xfId="0" applyFont="1" applyBorder="1" applyAlignment="1" applyProtection="1">
      <alignment vertical="center"/>
      <protection locked="0"/>
    </xf>
    <xf numFmtId="0" fontId="23" fillId="0" borderId="22" xfId="0" applyFont="1" applyBorder="1" applyAlignment="1" applyProtection="1">
      <alignment horizontal="center" vertical="center"/>
      <protection locked="0"/>
    </xf>
    <xf numFmtId="49" fontId="23" fillId="0" borderId="22" xfId="0" applyNumberFormat="1" applyFont="1" applyBorder="1" applyAlignment="1" applyProtection="1">
      <alignment horizontal="left" vertical="center" wrapText="1"/>
      <protection locked="0"/>
    </xf>
    <xf numFmtId="0" fontId="23" fillId="0" borderId="22" xfId="0" applyFont="1" applyBorder="1" applyAlignment="1" applyProtection="1">
      <alignment horizontal="left" vertical="center" wrapText="1"/>
      <protection locked="0"/>
    </xf>
    <xf numFmtId="0" fontId="23" fillId="0" borderId="22" xfId="0" applyFont="1" applyBorder="1" applyAlignment="1" applyProtection="1">
      <alignment horizontal="center" vertical="center" wrapText="1"/>
      <protection locked="0"/>
    </xf>
    <xf numFmtId="167" fontId="23" fillId="0" borderId="22" xfId="0" applyNumberFormat="1" applyFont="1" applyBorder="1" applyAlignment="1" applyProtection="1">
      <alignment vertical="center"/>
      <protection locked="0"/>
    </xf>
    <xf numFmtId="4" fontId="23" fillId="3"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protection locked="0"/>
    </xf>
    <xf numFmtId="0" fontId="24" fillId="3" borderId="14" xfId="0" applyFont="1" applyFill="1" applyBorder="1" applyAlignment="1" applyProtection="1">
      <alignment horizontal="left" vertical="center"/>
      <protection locked="0"/>
    </xf>
    <xf numFmtId="0" fontId="24" fillId="0" borderId="0" xfId="0" applyFont="1" applyBorder="1" applyAlignment="1">
      <alignment horizontal="center" vertical="center"/>
    </xf>
    <xf numFmtId="166" fontId="24" fillId="0" borderId="0" xfId="0" applyNumberFormat="1" applyFont="1" applyBorder="1" applyAlignment="1">
      <alignment vertical="center"/>
    </xf>
    <xf numFmtId="166" fontId="24" fillId="0" borderId="15" xfId="0" applyNumberFormat="1" applyFont="1" applyBorder="1" applyAlignment="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10" fillId="0" borderId="3" xfId="0" applyFont="1" applyBorder="1" applyAlignment="1">
      <alignment vertical="center"/>
    </xf>
    <xf numFmtId="0" fontId="36" fillId="0" borderId="0" xfId="0" applyFont="1" applyAlignment="1">
      <alignment horizontal="lef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0"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0" xfId="0" applyFont="1" applyBorder="1" applyAlignment="1">
      <alignment vertical="center"/>
    </xf>
    <xf numFmtId="0" fontId="11" fillId="0" borderId="15" xfId="0" applyFont="1" applyBorder="1" applyAlignment="1">
      <alignment vertical="center"/>
    </xf>
    <xf numFmtId="0" fontId="37" fillId="0" borderId="22" xfId="0" applyFont="1" applyBorder="1" applyAlignment="1" applyProtection="1">
      <alignment horizontal="center" vertical="center"/>
      <protection locked="0"/>
    </xf>
    <xf numFmtId="49" fontId="37" fillId="0" borderId="22" xfId="0" applyNumberFormat="1" applyFont="1" applyBorder="1" applyAlignment="1" applyProtection="1">
      <alignment horizontal="left" vertical="center" wrapText="1"/>
      <protection locked="0"/>
    </xf>
    <xf numFmtId="0" fontId="37" fillId="0" borderId="22" xfId="0" applyFont="1" applyBorder="1" applyAlignment="1" applyProtection="1">
      <alignment horizontal="left" vertical="center" wrapText="1"/>
      <protection locked="0"/>
    </xf>
    <xf numFmtId="0" fontId="37" fillId="0" borderId="22" xfId="0" applyFont="1" applyBorder="1" applyAlignment="1" applyProtection="1">
      <alignment horizontal="center" vertical="center" wrapText="1"/>
      <protection locked="0"/>
    </xf>
    <xf numFmtId="167" fontId="37" fillId="0" borderId="22" xfId="0" applyNumberFormat="1" applyFont="1" applyBorder="1" applyAlignment="1" applyProtection="1">
      <alignment vertical="center"/>
      <protection locked="0"/>
    </xf>
    <xf numFmtId="4" fontId="37" fillId="3" borderId="22" xfId="0" applyNumberFormat="1" applyFont="1" applyFill="1" applyBorder="1" applyAlignment="1" applyProtection="1">
      <alignment vertical="center"/>
      <protection locked="0"/>
    </xf>
    <xf numFmtId="4" fontId="37" fillId="0" borderId="22" xfId="0" applyNumberFormat="1" applyFont="1" applyBorder="1" applyAlignment="1" applyProtection="1">
      <alignment vertical="center"/>
      <protection locked="0"/>
    </xf>
    <xf numFmtId="0" fontId="38" fillId="0" borderId="3" xfId="0" applyFont="1" applyBorder="1" applyAlignment="1">
      <alignment vertical="center"/>
    </xf>
    <xf numFmtId="0" fontId="37" fillId="3" borderId="14" xfId="0" applyFont="1" applyFill="1" applyBorder="1" applyAlignment="1" applyProtection="1">
      <alignment horizontal="left" vertical="center"/>
      <protection locked="0"/>
    </xf>
    <xf numFmtId="0" fontId="37" fillId="0" borderId="0" xfId="0" applyFont="1" applyBorder="1" applyAlignment="1">
      <alignment horizontal="center" vertical="center"/>
    </xf>
    <xf numFmtId="0" fontId="12" fillId="0" borderId="3"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4" xfId="0" applyFont="1" applyBorder="1" applyAlignment="1">
      <alignment vertical="center"/>
    </xf>
    <xf numFmtId="0" fontId="12" fillId="0" borderId="0" xfId="0" applyFont="1" applyBorder="1" applyAlignment="1">
      <alignment vertical="center"/>
    </xf>
    <xf numFmtId="0" fontId="12" fillId="0" borderId="15" xfId="0" applyFont="1" applyBorder="1" applyAlignment="1">
      <alignment vertical="center"/>
    </xf>
    <xf numFmtId="167" fontId="23" fillId="3" borderId="22" xfId="0" applyNumberFormat="1" applyFont="1" applyFill="1" applyBorder="1" applyAlignment="1" applyProtection="1">
      <alignment vertical="center"/>
      <protection locked="0"/>
    </xf>
    <xf numFmtId="0" fontId="24" fillId="3" borderId="19" xfId="0" applyFont="1" applyFill="1" applyBorder="1" applyAlignment="1" applyProtection="1">
      <alignment horizontal="left" vertical="center"/>
      <protection locked="0"/>
    </xf>
    <xf numFmtId="0" fontId="24" fillId="0" borderId="20" xfId="0" applyFont="1" applyBorder="1" applyAlignment="1">
      <alignment horizontal="center" vertical="center"/>
    </xf>
    <xf numFmtId="0" fontId="0" fillId="0" borderId="20" xfId="0" applyFont="1" applyBorder="1" applyAlignment="1">
      <alignment vertical="center"/>
    </xf>
    <xf numFmtId="166" fontId="24" fillId="0" borderId="20" xfId="0" applyNumberFormat="1" applyFont="1" applyBorder="1" applyAlignment="1">
      <alignment vertical="center"/>
    </xf>
    <xf numFmtId="166" fontId="24" fillId="0" borderId="21" xfId="0" applyNumberFormat="1" applyFont="1" applyBorder="1" applyAlignment="1">
      <alignment vertical="center"/>
    </xf>
    <xf numFmtId="0" fontId="41" fillId="0" borderId="0" xfId="2"/>
    <xf numFmtId="0" fontId="41" fillId="0" borderId="23" xfId="2" applyFont="1" applyBorder="1" applyAlignment="1">
      <alignment vertical="center"/>
    </xf>
    <xf numFmtId="49" fontId="41" fillId="0" borderId="24" xfId="2" applyNumberFormat="1" applyBorder="1" applyAlignment="1">
      <alignment vertical="center"/>
    </xf>
    <xf numFmtId="0" fontId="41" fillId="6" borderId="23" xfId="2" applyFill="1" applyBorder="1"/>
    <xf numFmtId="49" fontId="41" fillId="6" borderId="24" xfId="2" applyNumberFormat="1" applyFill="1" applyBorder="1" applyAlignment="1"/>
    <xf numFmtId="49" fontId="41" fillId="6" borderId="24" xfId="2" applyNumberFormat="1" applyFill="1" applyBorder="1"/>
    <xf numFmtId="0" fontId="41" fillId="6" borderId="24" xfId="2" applyFill="1" applyBorder="1"/>
    <xf numFmtId="0" fontId="41" fillId="6" borderId="25" xfId="2" applyFill="1" applyBorder="1"/>
    <xf numFmtId="0" fontId="41" fillId="6" borderId="26" xfId="2" applyFill="1" applyBorder="1"/>
    <xf numFmtId="49" fontId="41" fillId="6" borderId="26" xfId="2" applyNumberFormat="1" applyFill="1" applyBorder="1"/>
    <xf numFmtId="0" fontId="41" fillId="6" borderId="27" xfId="2" applyFill="1" applyBorder="1"/>
    <xf numFmtId="0" fontId="41" fillId="6" borderId="26" xfId="2" applyFill="1" applyBorder="1" applyAlignment="1">
      <alignment wrapText="1"/>
    </xf>
    <xf numFmtId="0" fontId="41" fillId="6" borderId="28" xfId="2" applyFill="1" applyBorder="1" applyAlignment="1">
      <alignment vertical="top"/>
    </xf>
    <xf numFmtId="49" fontId="41" fillId="6" borderId="28" xfId="2" applyNumberFormat="1" applyFill="1" applyBorder="1" applyAlignment="1">
      <alignment vertical="top"/>
    </xf>
    <xf numFmtId="49" fontId="41" fillId="6" borderId="23" xfId="2" applyNumberFormat="1" applyFill="1" applyBorder="1" applyAlignment="1">
      <alignment vertical="top"/>
    </xf>
    <xf numFmtId="0" fontId="41" fillId="6" borderId="25" xfId="2" applyFill="1" applyBorder="1" applyAlignment="1">
      <alignment vertical="top"/>
    </xf>
    <xf numFmtId="166" fontId="41" fillId="6" borderId="23" xfId="2" applyNumberFormat="1" applyFill="1" applyBorder="1" applyAlignment="1">
      <alignment vertical="top"/>
    </xf>
    <xf numFmtId="4" fontId="41" fillId="6" borderId="23" xfId="2" applyNumberFormat="1" applyFill="1" applyBorder="1" applyAlignment="1">
      <alignment vertical="top"/>
    </xf>
    <xf numFmtId="0" fontId="41" fillId="6" borderId="23" xfId="2" applyFill="1" applyBorder="1" applyAlignment="1">
      <alignment vertical="top"/>
    </xf>
    <xf numFmtId="0" fontId="43" fillId="0" borderId="29" xfId="2" applyFont="1" applyBorder="1" applyAlignment="1">
      <alignment vertical="top"/>
    </xf>
    <xf numFmtId="0" fontId="43" fillId="0" borderId="29" xfId="2" applyNumberFormat="1" applyFont="1" applyBorder="1" applyAlignment="1">
      <alignment vertical="top"/>
    </xf>
    <xf numFmtId="0" fontId="43" fillId="0" borderId="30" xfId="2" applyNumberFormat="1" applyFont="1" applyBorder="1" applyAlignment="1">
      <alignment horizontal="left" vertical="top" wrapText="1"/>
    </xf>
    <xf numFmtId="0" fontId="43" fillId="0" borderId="31" xfId="2" applyFont="1" applyBorder="1" applyAlignment="1">
      <alignment vertical="top" shrinkToFit="1"/>
    </xf>
    <xf numFmtId="166" fontId="43" fillId="0" borderId="30" xfId="2" applyNumberFormat="1" applyFont="1" applyBorder="1" applyAlignment="1">
      <alignment vertical="top" shrinkToFit="1"/>
    </xf>
    <xf numFmtId="4" fontId="43" fillId="0" borderId="30" xfId="2" applyNumberFormat="1" applyFont="1" applyBorder="1" applyAlignment="1">
      <alignment vertical="top" shrinkToFit="1"/>
    </xf>
    <xf numFmtId="0" fontId="43" fillId="0" borderId="30" xfId="2" applyFont="1" applyBorder="1" applyAlignment="1">
      <alignment vertical="top" shrinkToFit="1"/>
    </xf>
    <xf numFmtId="0" fontId="43" fillId="0" borderId="29" xfId="2" applyFont="1" applyBorder="1" applyAlignment="1">
      <alignment vertical="top" shrinkToFit="1"/>
    </xf>
    <xf numFmtId="0" fontId="43" fillId="0" borderId="0" xfId="2" applyFont="1"/>
    <xf numFmtId="0" fontId="41" fillId="6" borderId="32" xfId="2" applyFill="1" applyBorder="1" applyAlignment="1">
      <alignment vertical="top"/>
    </xf>
    <xf numFmtId="0" fontId="41" fillId="6" borderId="32" xfId="2" applyNumberFormat="1" applyFill="1" applyBorder="1" applyAlignment="1">
      <alignment vertical="top"/>
    </xf>
    <xf numFmtId="0" fontId="41" fillId="6" borderId="33" xfId="2" applyNumberFormat="1" applyFill="1" applyBorder="1" applyAlignment="1">
      <alignment horizontal="left" vertical="top" wrapText="1"/>
    </xf>
    <xf numFmtId="0" fontId="41" fillId="6" borderId="34" xfId="2" applyFill="1" applyBorder="1" applyAlignment="1">
      <alignment vertical="top" shrinkToFit="1"/>
    </xf>
    <xf numFmtId="166" fontId="41" fillId="6" borderId="33" xfId="2" applyNumberFormat="1" applyFill="1" applyBorder="1" applyAlignment="1">
      <alignment vertical="top" shrinkToFit="1"/>
    </xf>
    <xf numFmtId="4" fontId="41" fillId="6" borderId="33" xfId="2" applyNumberFormat="1" applyFill="1" applyBorder="1" applyAlignment="1">
      <alignment vertical="top" shrinkToFit="1"/>
    </xf>
    <xf numFmtId="0" fontId="41" fillId="6" borderId="33" xfId="2" applyFill="1" applyBorder="1" applyAlignment="1">
      <alignment vertical="top" shrinkToFit="1"/>
    </xf>
    <xf numFmtId="0" fontId="41" fillId="6" borderId="32" xfId="2" applyFill="1" applyBorder="1" applyAlignment="1">
      <alignment vertical="top" shrinkToFit="1"/>
    </xf>
    <xf numFmtId="166" fontId="43" fillId="0" borderId="30" xfId="2" applyNumberFormat="1" applyFont="1" applyFill="1" applyBorder="1" applyAlignment="1">
      <alignment vertical="top" shrinkToFit="1"/>
    </xf>
    <xf numFmtId="0" fontId="43" fillId="0" borderId="32" xfId="2" applyFont="1" applyBorder="1" applyAlignment="1">
      <alignment vertical="top"/>
    </xf>
    <xf numFmtId="0" fontId="43" fillId="0" borderId="32" xfId="2" applyNumberFormat="1" applyFont="1" applyBorder="1" applyAlignment="1">
      <alignment vertical="top"/>
    </xf>
    <xf numFmtId="0" fontId="43" fillId="0" borderId="33" xfId="2" applyNumberFormat="1" applyFont="1" applyBorder="1" applyAlignment="1">
      <alignment horizontal="left" vertical="top" wrapText="1"/>
    </xf>
    <xf numFmtId="0" fontId="43" fillId="0" borderId="34" xfId="2" applyFont="1" applyBorder="1" applyAlignment="1">
      <alignment vertical="top" shrinkToFit="1"/>
    </xf>
    <xf numFmtId="166" fontId="43" fillId="0" borderId="33" xfId="2" applyNumberFormat="1" applyFont="1" applyFill="1" applyBorder="1" applyAlignment="1">
      <alignment vertical="top" shrinkToFit="1"/>
    </xf>
    <xf numFmtId="4" fontId="43" fillId="0" borderId="33" xfId="2" applyNumberFormat="1" applyFont="1" applyBorder="1" applyAlignment="1">
      <alignment vertical="top" shrinkToFit="1"/>
    </xf>
    <xf numFmtId="0" fontId="43" fillId="0" borderId="33" xfId="2" applyFont="1" applyBorder="1" applyAlignment="1">
      <alignment vertical="top" shrinkToFit="1"/>
    </xf>
    <xf numFmtId="0" fontId="43" fillId="0" borderId="32" xfId="2" applyFont="1" applyBorder="1" applyAlignment="1">
      <alignment vertical="top" shrinkToFit="1"/>
    </xf>
    <xf numFmtId="0" fontId="41" fillId="0" borderId="0" xfId="2" applyAlignment="1">
      <alignment vertical="top"/>
    </xf>
    <xf numFmtId="49" fontId="41" fillId="0" borderId="0" xfId="2" applyNumberFormat="1" applyAlignment="1">
      <alignment vertical="top"/>
    </xf>
    <xf numFmtId="49" fontId="41" fillId="0" borderId="0" xfId="2" applyNumberFormat="1" applyAlignment="1">
      <alignment horizontal="left" vertical="top" wrapText="1"/>
    </xf>
    <xf numFmtId="49" fontId="41" fillId="0" borderId="0" xfId="2" applyNumberFormat="1" applyAlignment="1">
      <alignment horizontal="left" wrapText="1"/>
    </xf>
    <xf numFmtId="49" fontId="41" fillId="0" borderId="0" xfId="2" applyNumberFormat="1"/>
    <xf numFmtId="166" fontId="43" fillId="0" borderId="33" xfId="2" applyNumberFormat="1" applyFont="1" applyBorder="1" applyAlignment="1">
      <alignment vertical="top" shrinkToFit="1"/>
    </xf>
    <xf numFmtId="0" fontId="41" fillId="0" borderId="0" xfId="2" applyAlignment="1">
      <alignment horizontal="center"/>
    </xf>
    <xf numFmtId="0" fontId="44" fillId="0" borderId="0" xfId="2" applyFont="1" applyAlignment="1">
      <alignment horizontal="left"/>
    </xf>
    <xf numFmtId="0" fontId="44" fillId="0" borderId="0" xfId="2" applyFont="1" applyAlignment="1">
      <alignment horizontal="center"/>
    </xf>
    <xf numFmtId="0" fontId="44" fillId="0" borderId="0" xfId="2" applyFont="1"/>
    <xf numFmtId="0" fontId="45" fillId="0" borderId="0" xfId="2" applyFont="1"/>
    <xf numFmtId="0" fontId="46" fillId="7" borderId="35" xfId="2" applyFont="1" applyFill="1" applyBorder="1" applyAlignment="1">
      <alignment horizontal="center"/>
    </xf>
    <xf numFmtId="0" fontId="46" fillId="7" borderId="36" xfId="2" applyFont="1" applyFill="1" applyBorder="1" applyAlignment="1">
      <alignment horizontal="center"/>
    </xf>
    <xf numFmtId="0" fontId="46" fillId="7" borderId="36" xfId="2" applyFont="1" applyFill="1" applyBorder="1"/>
    <xf numFmtId="0" fontId="47" fillId="7" borderId="36" xfId="2" applyFont="1" applyFill="1" applyBorder="1"/>
    <xf numFmtId="0" fontId="46" fillId="7" borderId="37" xfId="2" applyFont="1" applyFill="1" applyBorder="1"/>
    <xf numFmtId="0" fontId="41" fillId="0" borderId="0" xfId="2" applyFill="1" applyBorder="1"/>
    <xf numFmtId="0" fontId="46" fillId="7" borderId="38" xfId="2" applyFont="1" applyFill="1" applyBorder="1" applyAlignment="1">
      <alignment horizontal="center"/>
    </xf>
    <xf numFmtId="0" fontId="46" fillId="7" borderId="39" xfId="2" applyFont="1" applyFill="1" applyBorder="1"/>
    <xf numFmtId="0" fontId="46" fillId="7" borderId="39" xfId="2" applyFont="1" applyFill="1" applyBorder="1" applyAlignment="1">
      <alignment horizontal="center"/>
    </xf>
    <xf numFmtId="0" fontId="46" fillId="7" borderId="40" xfId="2" applyFont="1" applyFill="1" applyBorder="1" applyAlignment="1">
      <alignment horizontal="center"/>
    </xf>
    <xf numFmtId="0" fontId="48" fillId="0" borderId="0" xfId="2" applyFont="1" applyFill="1"/>
    <xf numFmtId="0" fontId="49" fillId="0" borderId="0" xfId="2" applyFont="1" applyAlignment="1">
      <alignment horizontal="center"/>
    </xf>
    <xf numFmtId="0" fontId="41" fillId="0" borderId="0" xfId="2" applyAlignment="1">
      <alignment wrapText="1"/>
    </xf>
    <xf numFmtId="168" fontId="41" fillId="0" borderId="0" xfId="3" applyNumberFormat="1" applyFont="1"/>
    <xf numFmtId="168" fontId="41" fillId="0" borderId="0" xfId="3" applyNumberFormat="1"/>
    <xf numFmtId="0" fontId="41" fillId="0" borderId="0" xfId="2" applyFill="1" applyAlignment="1">
      <alignment horizontal="center"/>
    </xf>
    <xf numFmtId="0" fontId="41" fillId="0" borderId="0" xfId="2" applyFill="1" applyAlignment="1">
      <alignment wrapText="1"/>
    </xf>
    <xf numFmtId="168" fontId="41" fillId="0" borderId="0" xfId="3" applyNumberFormat="1" applyFont="1" applyFill="1"/>
    <xf numFmtId="0" fontId="41" fillId="0" borderId="0" xfId="2" applyFill="1"/>
    <xf numFmtId="0" fontId="48" fillId="0" borderId="0" xfId="2" applyFont="1"/>
    <xf numFmtId="168" fontId="0" fillId="0" borderId="0" xfId="3" applyNumberFormat="1" applyFont="1" applyAlignment="1">
      <alignment horizontal="center"/>
    </xf>
    <xf numFmtId="168" fontId="0" fillId="0" borderId="0" xfId="3" applyNumberFormat="1" applyFont="1"/>
    <xf numFmtId="168" fontId="41" fillId="0" borderId="0" xfId="2" applyNumberFormat="1"/>
    <xf numFmtId="3" fontId="41" fillId="0" borderId="0" xfId="2" applyNumberFormat="1" applyAlignment="1">
      <alignment horizontal="center"/>
    </xf>
    <xf numFmtId="0" fontId="46" fillId="8" borderId="0" xfId="2" applyFont="1" applyFill="1"/>
    <xf numFmtId="0" fontId="46" fillId="8" borderId="0" xfId="2" applyFont="1" applyFill="1" applyAlignment="1">
      <alignment horizontal="center"/>
    </xf>
    <xf numFmtId="168" fontId="46" fillId="8" borderId="0" xfId="2" applyNumberFormat="1" applyFont="1" applyFill="1"/>
    <xf numFmtId="0" fontId="51" fillId="0" borderId="0" xfId="2" applyFont="1"/>
    <xf numFmtId="168" fontId="44" fillId="0" borderId="0" xfId="3" applyNumberFormat="1" applyFont="1"/>
    <xf numFmtId="0" fontId="44" fillId="0" borderId="0" xfId="2" applyFont="1" applyBorder="1"/>
    <xf numFmtId="0" fontId="44" fillId="0" borderId="0" xfId="2" applyFont="1" applyBorder="1" applyAlignment="1">
      <alignment horizontal="center"/>
    </xf>
    <xf numFmtId="0" fontId="47" fillId="0" borderId="0" xfId="2" applyFont="1" applyBorder="1"/>
    <xf numFmtId="168" fontId="44" fillId="0" borderId="0" xfId="3" applyNumberFormat="1" applyFont="1" applyBorder="1"/>
    <xf numFmtId="0" fontId="44" fillId="0" borderId="39" xfId="2" applyFont="1" applyBorder="1"/>
    <xf numFmtId="0" fontId="44" fillId="0" borderId="39" xfId="2" applyFont="1" applyBorder="1" applyAlignment="1">
      <alignment horizontal="center"/>
    </xf>
    <xf numFmtId="0" fontId="47" fillId="0" borderId="39" xfId="2" applyFont="1" applyBorder="1"/>
    <xf numFmtId="168" fontId="44" fillId="0" borderId="39" xfId="3" applyNumberFormat="1" applyFont="1" applyBorder="1"/>
    <xf numFmtId="0" fontId="44" fillId="9" borderId="41" xfId="2" applyFont="1" applyFill="1" applyBorder="1"/>
    <xf numFmtId="0" fontId="41" fillId="9" borderId="42" xfId="2" applyFill="1" applyBorder="1" applyAlignment="1">
      <alignment horizontal="center"/>
    </xf>
    <xf numFmtId="0" fontId="41" fillId="9" borderId="42" xfId="2" applyFill="1" applyBorder="1"/>
    <xf numFmtId="168" fontId="44" fillId="9" borderId="43" xfId="2" applyNumberFormat="1" applyFont="1" applyFill="1" applyBorder="1"/>
    <xf numFmtId="0" fontId="40" fillId="0" borderId="0" xfId="4" applyFont="1"/>
    <xf numFmtId="0" fontId="1" fillId="0" borderId="0" xfId="4"/>
    <xf numFmtId="0" fontId="40" fillId="0" borderId="23" xfId="4" applyFont="1" applyBorder="1" applyAlignment="1">
      <alignment horizontal="center"/>
    </xf>
    <xf numFmtId="0" fontId="40" fillId="0" borderId="23" xfId="4" applyFont="1" applyFill="1" applyBorder="1" applyAlignment="1">
      <alignment horizontal="center"/>
    </xf>
    <xf numFmtId="0" fontId="1" fillId="0" borderId="23" xfId="4" applyBorder="1"/>
    <xf numFmtId="0" fontId="52" fillId="0" borderId="23" xfId="4" applyFont="1" applyBorder="1" applyAlignment="1">
      <alignment horizontal="center"/>
    </xf>
    <xf numFmtId="44" fontId="53" fillId="0" borderId="23" xfId="5" applyFont="1" applyBorder="1"/>
    <xf numFmtId="44" fontId="1" fillId="0" borderId="23" xfId="4" applyNumberFormat="1" applyBorder="1"/>
    <xf numFmtId="0" fontId="52" fillId="0" borderId="23" xfId="4" applyFont="1" applyBorder="1" applyAlignment="1">
      <alignment horizontal="center" wrapText="1"/>
    </xf>
    <xf numFmtId="0" fontId="54" fillId="0" borderId="0" xfId="4" applyFont="1" applyAlignment="1">
      <alignment horizontal="center" vertical="center" wrapText="1"/>
    </xf>
    <xf numFmtId="49" fontId="55" fillId="0" borderId="23" xfId="4" applyNumberFormat="1" applyFont="1" applyFill="1" applyBorder="1" applyAlignment="1">
      <alignment horizontal="center" vertical="center" wrapText="1"/>
    </xf>
    <xf numFmtId="49" fontId="56" fillId="0" borderId="23" xfId="4" applyNumberFormat="1" applyFont="1" applyFill="1" applyBorder="1" applyAlignment="1">
      <alignment horizontal="left" vertical="center" wrapText="1"/>
    </xf>
    <xf numFmtId="49" fontId="52" fillId="0" borderId="23" xfId="4" applyNumberFormat="1" applyFont="1" applyFill="1" applyBorder="1" applyAlignment="1">
      <alignment horizontal="center" wrapText="1"/>
    </xf>
    <xf numFmtId="169" fontId="52" fillId="0" borderId="23" xfId="4" applyNumberFormat="1" applyFont="1" applyFill="1" applyBorder="1" applyAlignment="1">
      <alignment horizontal="center"/>
    </xf>
    <xf numFmtId="0" fontId="1" fillId="0" borderId="26" xfId="4" applyBorder="1"/>
    <xf numFmtId="0" fontId="52" fillId="0" borderId="26" xfId="4" applyFont="1" applyBorder="1" applyAlignment="1">
      <alignment horizontal="center"/>
    </xf>
    <xf numFmtId="44" fontId="53" fillId="0" borderId="26" xfId="5" applyFont="1" applyBorder="1"/>
    <xf numFmtId="44" fontId="1" fillId="0" borderId="26" xfId="4" applyNumberFormat="1" applyBorder="1"/>
    <xf numFmtId="0" fontId="52" fillId="0" borderId="26" xfId="4" applyFont="1" applyFill="1" applyBorder="1" applyAlignment="1">
      <alignment horizontal="center"/>
    </xf>
    <xf numFmtId="44" fontId="53" fillId="0" borderId="26" xfId="5" applyFont="1" applyFill="1" applyBorder="1"/>
    <xf numFmtId="0" fontId="1" fillId="0" borderId="44" xfId="4" applyBorder="1"/>
    <xf numFmtId="0" fontId="1" fillId="0" borderId="45" xfId="4" applyBorder="1"/>
    <xf numFmtId="44" fontId="1" fillId="0" borderId="46" xfId="4" applyNumberFormat="1" applyBorder="1"/>
    <xf numFmtId="44" fontId="1" fillId="0" borderId="47" xfId="4" applyNumberFormat="1" applyBorder="1"/>
    <xf numFmtId="0" fontId="46" fillId="0" borderId="0" xfId="6" applyFont="1" applyAlignment="1">
      <alignment horizontal="left"/>
    </xf>
    <xf numFmtId="0" fontId="57" fillId="0" borderId="0" xfId="7"/>
    <xf numFmtId="0" fontId="58" fillId="0" borderId="0" xfId="7" applyFont="1"/>
    <xf numFmtId="0" fontId="57" fillId="0" borderId="0" xfId="7" applyFont="1"/>
    <xf numFmtId="0" fontId="59" fillId="0" borderId="0" xfId="7" applyFont="1"/>
    <xf numFmtId="0" fontId="57" fillId="0" borderId="48" xfId="7" applyBorder="1"/>
    <xf numFmtId="0" fontId="57" fillId="0" borderId="0" xfId="7" applyAlignment="1">
      <alignment horizontal="center"/>
    </xf>
    <xf numFmtId="4" fontId="57" fillId="0" borderId="0" xfId="7" applyNumberFormat="1"/>
    <xf numFmtId="0" fontId="57" fillId="0" borderId="0" xfId="7" applyFill="1"/>
    <xf numFmtId="0" fontId="57" fillId="0" borderId="48" xfId="7" applyBorder="1" applyAlignment="1">
      <alignment horizontal="center"/>
    </xf>
    <xf numFmtId="4" fontId="57" fillId="0" borderId="48" xfId="7" applyNumberFormat="1" applyBorder="1"/>
    <xf numFmtId="0" fontId="57" fillId="0" borderId="0" xfId="7" applyFill="1" applyBorder="1" applyAlignment="1">
      <alignment horizontal="center"/>
    </xf>
    <xf numFmtId="0" fontId="57" fillId="0" borderId="0" xfId="7" applyFill="1" applyBorder="1"/>
    <xf numFmtId="0" fontId="59" fillId="9" borderId="0" xfId="7" applyFont="1" applyFill="1"/>
    <xf numFmtId="4" fontId="59" fillId="9" borderId="0" xfId="7" applyNumberFormat="1" applyFont="1" applyFill="1"/>
    <xf numFmtId="0" fontId="57" fillId="10" borderId="0" xfId="7" applyFill="1"/>
    <xf numFmtId="0" fontId="59" fillId="10" borderId="0" xfId="7" applyFont="1" applyFill="1"/>
    <xf numFmtId="0" fontId="57" fillId="0" borderId="48" xfId="7" applyBorder="1" applyAlignment="1">
      <alignment horizontal="right"/>
    </xf>
    <xf numFmtId="0" fontId="57" fillId="0" borderId="27" xfId="7" applyBorder="1" applyAlignment="1">
      <alignment horizontal="center"/>
    </xf>
    <xf numFmtId="0" fontId="57" fillId="0" borderId="49" xfId="7" applyBorder="1" applyAlignment="1">
      <alignment horizontal="left"/>
    </xf>
    <xf numFmtId="0" fontId="57" fillId="0" borderId="49" xfId="7" applyBorder="1"/>
    <xf numFmtId="167" fontId="57" fillId="0" borderId="49" xfId="7" applyNumberFormat="1" applyBorder="1"/>
    <xf numFmtId="4" fontId="57" fillId="0" borderId="49" xfId="7" applyNumberFormat="1" applyBorder="1"/>
    <xf numFmtId="4" fontId="57" fillId="0" borderId="50" xfId="7" applyNumberFormat="1" applyBorder="1"/>
    <xf numFmtId="0" fontId="57" fillId="0" borderId="29" xfId="7" applyBorder="1" applyAlignment="1">
      <alignment horizontal="center"/>
    </xf>
    <xf numFmtId="0" fontId="57" fillId="0" borderId="0" xfId="7" applyBorder="1" applyAlignment="1">
      <alignment horizontal="left"/>
    </xf>
    <xf numFmtId="0" fontId="57" fillId="0" borderId="0" xfId="7" applyBorder="1"/>
    <xf numFmtId="167" fontId="57" fillId="0" borderId="0" xfId="7" applyNumberFormat="1" applyBorder="1"/>
    <xf numFmtId="4" fontId="57" fillId="0" borderId="0" xfId="7" applyNumberFormat="1" applyBorder="1"/>
    <xf numFmtId="4" fontId="57" fillId="0" borderId="31" xfId="7" applyNumberFormat="1" applyBorder="1"/>
    <xf numFmtId="49" fontId="57" fillId="0" borderId="0" xfId="7" applyNumberFormat="1" applyBorder="1"/>
    <xf numFmtId="0" fontId="57" fillId="0" borderId="32" xfId="7" applyBorder="1" applyAlignment="1">
      <alignment horizontal="center"/>
    </xf>
    <xf numFmtId="0" fontId="57" fillId="0" borderId="48" xfId="7" applyBorder="1" applyAlignment="1">
      <alignment horizontal="left"/>
    </xf>
    <xf numFmtId="167" fontId="57" fillId="0" borderId="48" xfId="7" applyNumberFormat="1" applyBorder="1"/>
    <xf numFmtId="4" fontId="57" fillId="0" borderId="34" xfId="7" applyNumberFormat="1" applyBorder="1"/>
    <xf numFmtId="4" fontId="59" fillId="0" borderId="0" xfId="7" applyNumberFormat="1" applyFont="1" applyFill="1" applyBorder="1"/>
    <xf numFmtId="49" fontId="57" fillId="0" borderId="0" xfId="7" applyNumberFormat="1"/>
    <xf numFmtId="167" fontId="57" fillId="0" borderId="0" xfId="7" applyNumberFormat="1"/>
    <xf numFmtId="49" fontId="57" fillId="0" borderId="48" xfId="7" applyNumberFormat="1" applyBorder="1"/>
    <xf numFmtId="4" fontId="59" fillId="0" borderId="0" xfId="7" applyNumberFormat="1" applyFont="1"/>
    <xf numFmtId="170" fontId="57" fillId="0" borderId="0" xfId="7" applyNumberFormat="1"/>
    <xf numFmtId="170" fontId="57" fillId="0" borderId="48" xfId="7" applyNumberFormat="1" applyBorder="1"/>
    <xf numFmtId="0" fontId="57" fillId="0" borderId="24" xfId="7" applyBorder="1" applyAlignment="1">
      <alignment horizontal="center"/>
    </xf>
    <xf numFmtId="0" fontId="57" fillId="0" borderId="24" xfId="7" applyBorder="1"/>
    <xf numFmtId="170" fontId="57" fillId="0" borderId="24" xfId="7" applyNumberFormat="1" applyBorder="1"/>
    <xf numFmtId="4" fontId="57" fillId="0" borderId="24" xfId="7" applyNumberFormat="1" applyBorder="1"/>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3" fillId="0" borderId="0" xfId="0" applyFont="1" applyAlignment="1">
      <alignment horizontal="left" vertical="center"/>
    </xf>
    <xf numFmtId="0" fontId="0" fillId="0" borderId="0" xfId="0"/>
    <xf numFmtId="0" fontId="4" fillId="0" borderId="0" xfId="0" applyFont="1" applyAlignment="1">
      <alignment horizontal="left" vertical="top" wrapText="1"/>
    </xf>
    <xf numFmtId="49" fontId="3" fillId="3" borderId="0" xfId="0" applyNumberFormat="1" applyFont="1" applyFill="1" applyAlignment="1" applyProtection="1">
      <alignment horizontal="left" vertical="center"/>
      <protection locked="0"/>
    </xf>
    <xf numFmtId="49" fontId="3" fillId="0" borderId="0" xfId="0" applyNumberFormat="1" applyFont="1" applyAlignment="1">
      <alignment horizontal="left" vertical="center"/>
    </xf>
    <xf numFmtId="0" fontId="3" fillId="0" borderId="0" xfId="0" applyFont="1" applyAlignment="1">
      <alignment horizontal="left" vertical="center" wrapText="1"/>
    </xf>
    <xf numFmtId="4" fontId="18" fillId="0" borderId="5" xfId="0" applyNumberFormat="1" applyFont="1" applyBorder="1" applyAlignment="1">
      <alignment vertical="center"/>
    </xf>
    <xf numFmtId="0" fontId="0" fillId="0" borderId="5" xfId="0" applyFont="1" applyBorder="1" applyAlignment="1">
      <alignment vertical="center"/>
    </xf>
    <xf numFmtId="0" fontId="2" fillId="0" borderId="0" xfId="0" applyFont="1" applyAlignment="1">
      <alignment horizontal="right" vertical="center"/>
    </xf>
    <xf numFmtId="4" fontId="19" fillId="0" borderId="0" xfId="0" applyNumberFormat="1" applyFont="1" applyAlignment="1">
      <alignment vertical="center"/>
    </xf>
    <xf numFmtId="0" fontId="2" fillId="0" borderId="0" xfId="0" applyFont="1" applyAlignment="1">
      <alignment vertical="center"/>
    </xf>
    <xf numFmtId="164" fontId="2" fillId="0" borderId="0" xfId="0" applyNumberFormat="1" applyFont="1" applyAlignment="1">
      <alignment horizontal="left" vertical="center"/>
    </xf>
    <xf numFmtId="0" fontId="5" fillId="4" borderId="7" xfId="0" applyFont="1" applyFill="1" applyBorder="1" applyAlignment="1">
      <alignment horizontal="left" vertical="center"/>
    </xf>
    <xf numFmtId="0" fontId="0" fillId="4" borderId="7" xfId="0" applyFont="1" applyFill="1" applyBorder="1" applyAlignment="1">
      <alignment vertical="center"/>
    </xf>
    <xf numFmtId="4" fontId="5" fillId="4" borderId="7" xfId="0" applyNumberFormat="1" applyFont="1" applyFill="1" applyBorder="1" applyAlignment="1">
      <alignment vertical="center"/>
    </xf>
    <xf numFmtId="0" fontId="0" fillId="4" borderId="8" xfId="0" applyFont="1" applyFill="1" applyBorder="1" applyAlignment="1">
      <alignment vertical="center"/>
    </xf>
    <xf numFmtId="165" fontId="3" fillId="0" borderId="0" xfId="0" applyNumberFormat="1" applyFont="1" applyAlignment="1">
      <alignment horizontal="left" vertical="center"/>
    </xf>
    <xf numFmtId="0" fontId="3" fillId="0" borderId="0" xfId="0" applyFont="1" applyAlignment="1">
      <alignment vertical="center" wrapText="1"/>
    </xf>
    <xf numFmtId="0" fontId="3" fillId="0" borderId="0" xfId="0" applyFont="1" applyAlignment="1">
      <alignment vertical="center"/>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14" fillId="2" borderId="0" xfId="0" applyFont="1" applyFill="1" applyAlignment="1">
      <alignment horizontal="center" vertical="center"/>
    </xf>
    <xf numFmtId="4" fontId="8" fillId="0" borderId="0" xfId="0" applyNumberFormat="1" applyFont="1" applyAlignment="1">
      <alignment vertical="center"/>
    </xf>
    <xf numFmtId="0" fontId="8" fillId="0" borderId="0" xfId="0" applyFont="1" applyAlignment="1">
      <alignment vertical="center"/>
    </xf>
    <xf numFmtId="0" fontId="31" fillId="0" borderId="0" xfId="0" applyFont="1" applyAlignment="1">
      <alignment horizontal="left" vertical="center" wrapText="1"/>
    </xf>
    <xf numFmtId="4" fontId="25" fillId="0" borderId="0" xfId="0" applyNumberFormat="1" applyFont="1" applyAlignment="1">
      <alignment horizontal="right" vertical="center"/>
    </xf>
    <xf numFmtId="4" fontId="25" fillId="0" borderId="0" xfId="0" applyNumberFormat="1" applyFont="1" applyAlignment="1">
      <alignment vertical="center"/>
    </xf>
    <xf numFmtId="0" fontId="23" fillId="5" borderId="6" xfId="0" applyFont="1" applyFill="1" applyBorder="1" applyAlignment="1">
      <alignment horizontal="center" vertical="center"/>
    </xf>
    <xf numFmtId="0" fontId="23" fillId="5" borderId="7" xfId="0" applyFont="1" applyFill="1" applyBorder="1" applyAlignment="1">
      <alignment horizontal="left" vertical="center"/>
    </xf>
    <xf numFmtId="0" fontId="23" fillId="5" borderId="7" xfId="0" applyFont="1" applyFill="1" applyBorder="1" applyAlignment="1">
      <alignment horizontal="center" vertical="center"/>
    </xf>
    <xf numFmtId="0" fontId="23" fillId="5" borderId="7" xfId="0" applyFont="1" applyFill="1" applyBorder="1" applyAlignment="1">
      <alignment horizontal="right" vertical="center"/>
    </xf>
    <xf numFmtId="0" fontId="23" fillId="5" borderId="8" xfId="0" applyFont="1" applyFill="1" applyBorder="1" applyAlignment="1">
      <alignment horizontal="left" vertical="center"/>
    </xf>
    <xf numFmtId="4" fontId="28" fillId="0" borderId="0" xfId="0" applyNumberFormat="1" applyFont="1" applyAlignment="1">
      <alignment vertical="center"/>
    </xf>
    <xf numFmtId="0" fontId="28" fillId="0" borderId="0" xfId="0" applyFont="1" applyAlignment="1">
      <alignment vertical="center"/>
    </xf>
    <xf numFmtId="4" fontId="28" fillId="0" borderId="0" xfId="0" applyNumberFormat="1" applyFont="1" applyAlignment="1">
      <alignment horizontal="right" vertical="center"/>
    </xf>
    <xf numFmtId="0" fontId="27" fillId="0" borderId="0" xfId="0" applyFont="1" applyAlignment="1">
      <alignment horizontal="left" vertical="center" wrapText="1"/>
    </xf>
    <xf numFmtId="0" fontId="4" fillId="0" borderId="0" xfId="0" applyFont="1" applyAlignment="1">
      <alignment horizontal="left" vertical="center" wrapText="1"/>
    </xf>
    <xf numFmtId="0" fontId="4" fillId="0" borderId="0" xfId="0" applyFont="1" applyAlignment="1">
      <alignment vertical="center"/>
    </xf>
    <xf numFmtId="0" fontId="0" fillId="0" borderId="0" xfId="0" applyFont="1" applyAlignment="1">
      <alignment vertical="center"/>
    </xf>
    <xf numFmtId="0" fontId="2" fillId="0" borderId="0" xfId="0" applyFont="1" applyAlignment="1">
      <alignment horizontal="left" vertical="center" wrapText="1"/>
    </xf>
    <xf numFmtId="0" fontId="2" fillId="0" borderId="0" xfId="0" applyFont="1" applyAlignment="1">
      <alignment horizontal="left" vertical="center"/>
    </xf>
    <xf numFmtId="0" fontId="3" fillId="3" borderId="0" xfId="0" applyFont="1" applyFill="1" applyAlignment="1" applyProtection="1">
      <alignment horizontal="left" vertical="center"/>
      <protection locked="0"/>
    </xf>
    <xf numFmtId="0" fontId="42" fillId="0" borderId="0" xfId="2" applyFont="1" applyAlignment="1">
      <alignment horizontal="center"/>
    </xf>
    <xf numFmtId="49" fontId="41" fillId="0" borderId="24" xfId="2" applyNumberFormat="1" applyBorder="1" applyAlignment="1">
      <alignment vertical="center"/>
    </xf>
    <xf numFmtId="0" fontId="41" fillId="0" borderId="24" xfId="2" applyBorder="1" applyAlignment="1">
      <alignment vertical="center"/>
    </xf>
    <xf numFmtId="0" fontId="41" fillId="0" borderId="25" xfId="2" applyBorder="1" applyAlignment="1">
      <alignment vertical="center"/>
    </xf>
    <xf numFmtId="49" fontId="41" fillId="0" borderId="28" xfId="2" applyNumberFormat="1" applyBorder="1" applyAlignment="1">
      <alignment horizontal="center" vertical="center"/>
    </xf>
    <xf numFmtId="49" fontId="41" fillId="0" borderId="24" xfId="2" applyNumberFormat="1" applyBorder="1" applyAlignment="1">
      <alignment horizontal="center" vertical="center"/>
    </xf>
    <xf numFmtId="49" fontId="41" fillId="0" borderId="25" xfId="2" applyNumberFormat="1" applyBorder="1" applyAlignment="1">
      <alignment horizontal="center" vertical="center"/>
    </xf>
    <xf numFmtId="0" fontId="60" fillId="0" borderId="0" xfId="7" applyFont="1" applyAlignment="1">
      <alignment horizontal="left"/>
    </xf>
  </cellXfs>
  <cellStyles count="8">
    <cellStyle name="Hypertextový odkaz" xfId="1" builtinId="8"/>
    <cellStyle name="Měna 2" xfId="3"/>
    <cellStyle name="Měna 3" xfId="5"/>
    <cellStyle name="Normální" xfId="0" builtinId="0" customBuiltin="1"/>
    <cellStyle name="Normální 2" xfId="2"/>
    <cellStyle name="Normální 2 2" xfId="6"/>
    <cellStyle name="Normální 3" xfId="4"/>
    <cellStyle name="Normální 4" xfId="7"/>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rts/Templates/Rozpocty/Sablon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v&#253;kaz%20UT%20fina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v&#253;kaz%20ZT%20&#218;PRAV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kyny pro vyplnění"/>
      <sheetName val="Stavba"/>
      <sheetName val="VzorPolozky"/>
      <sheetName val="Výkaz výměr"/>
    </sheetNames>
    <sheetDataSet>
      <sheetData sheetId="0" refreshError="1"/>
      <sheetData sheetId="1">
        <row r="23">
          <cell r="G23">
            <v>0</v>
          </cell>
        </row>
        <row r="25">
          <cell r="G25">
            <v>0</v>
          </cell>
        </row>
        <row r="29">
          <cell r="J29" t="str">
            <v>CZK</v>
          </cell>
        </row>
      </sheetData>
      <sheetData sheetId="2" refreshError="1"/>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kyny pro vyplnění"/>
      <sheetName val="Stavba"/>
      <sheetName val="VzorPolozky"/>
      <sheetName val="Výkaz výměr"/>
    </sheetNames>
    <sheetDataSet>
      <sheetData sheetId="0" refreshError="1"/>
      <sheetData sheetId="1">
        <row r="23">
          <cell r="G23">
            <v>0</v>
          </cell>
        </row>
        <row r="25">
          <cell r="G25">
            <v>0</v>
          </cell>
        </row>
        <row r="29">
          <cell r="J29" t="str">
            <v>CZK</v>
          </cell>
        </row>
      </sheetData>
      <sheetData sheetId="2" refreshError="1"/>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98"/>
  <sheetViews>
    <sheetView showGridLines="0" tabSelected="1" workbookViewId="0"/>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6" t="s">
        <v>0</v>
      </c>
      <c r="AZ1" s="16" t="s">
        <v>1</v>
      </c>
      <c r="BA1" s="16" t="s">
        <v>2</v>
      </c>
      <c r="BB1" s="16" t="s">
        <v>1</v>
      </c>
      <c r="BT1" s="16" t="s">
        <v>3</v>
      </c>
      <c r="BU1" s="16" t="s">
        <v>3</v>
      </c>
      <c r="BV1" s="16" t="s">
        <v>4</v>
      </c>
    </row>
    <row r="2" spans="1:74" s="1" customFormat="1" ht="36.950000000000003" customHeight="1">
      <c r="AR2" s="392" t="s">
        <v>5</v>
      </c>
      <c r="AS2" s="370"/>
      <c r="AT2" s="370"/>
      <c r="AU2" s="370"/>
      <c r="AV2" s="370"/>
      <c r="AW2" s="370"/>
      <c r="AX2" s="370"/>
      <c r="AY2" s="370"/>
      <c r="AZ2" s="370"/>
      <c r="BA2" s="370"/>
      <c r="BB2" s="370"/>
      <c r="BC2" s="370"/>
      <c r="BD2" s="370"/>
      <c r="BE2" s="370"/>
      <c r="BS2" s="17" t="s">
        <v>6</v>
      </c>
      <c r="BT2" s="17" t="s">
        <v>7</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c r="B4" s="20"/>
      <c r="D4" s="21" t="s">
        <v>9</v>
      </c>
      <c r="AR4" s="20"/>
      <c r="AS4" s="22" t="s">
        <v>10</v>
      </c>
      <c r="BE4" s="23" t="s">
        <v>11</v>
      </c>
      <c r="BS4" s="17" t="s">
        <v>12</v>
      </c>
    </row>
    <row r="5" spans="1:74" s="1" customFormat="1" ht="12" customHeight="1">
      <c r="B5" s="20"/>
      <c r="D5" s="24" t="s">
        <v>13</v>
      </c>
      <c r="K5" s="369" t="s">
        <v>14</v>
      </c>
      <c r="L5" s="370"/>
      <c r="M5" s="370"/>
      <c r="N5" s="370"/>
      <c r="O5" s="370"/>
      <c r="P5" s="370"/>
      <c r="Q5" s="370"/>
      <c r="R5" s="370"/>
      <c r="S5" s="370"/>
      <c r="T5" s="370"/>
      <c r="U5" s="370"/>
      <c r="V5" s="370"/>
      <c r="W5" s="370"/>
      <c r="X5" s="370"/>
      <c r="Y5" s="370"/>
      <c r="Z5" s="370"/>
      <c r="AA5" s="370"/>
      <c r="AB5" s="370"/>
      <c r="AC5" s="370"/>
      <c r="AD5" s="370"/>
      <c r="AE5" s="370"/>
      <c r="AF5" s="370"/>
      <c r="AG5" s="370"/>
      <c r="AH5" s="370"/>
      <c r="AI5" s="370"/>
      <c r="AJ5" s="370"/>
      <c r="AR5" s="20"/>
      <c r="BE5" s="366" t="s">
        <v>15</v>
      </c>
      <c r="BS5" s="17" t="s">
        <v>6</v>
      </c>
    </row>
    <row r="6" spans="1:74" s="1" customFormat="1" ht="36.950000000000003" customHeight="1">
      <c r="B6" s="20"/>
      <c r="D6" s="26" t="s">
        <v>16</v>
      </c>
      <c r="K6" s="371" t="s">
        <v>17</v>
      </c>
      <c r="L6" s="370"/>
      <c r="M6" s="370"/>
      <c r="N6" s="370"/>
      <c r="O6" s="370"/>
      <c r="P6" s="370"/>
      <c r="Q6" s="370"/>
      <c r="R6" s="370"/>
      <c r="S6" s="370"/>
      <c r="T6" s="370"/>
      <c r="U6" s="370"/>
      <c r="V6" s="370"/>
      <c r="W6" s="370"/>
      <c r="X6" s="370"/>
      <c r="Y6" s="370"/>
      <c r="Z6" s="370"/>
      <c r="AA6" s="370"/>
      <c r="AB6" s="370"/>
      <c r="AC6" s="370"/>
      <c r="AD6" s="370"/>
      <c r="AE6" s="370"/>
      <c r="AF6" s="370"/>
      <c r="AG6" s="370"/>
      <c r="AH6" s="370"/>
      <c r="AI6" s="370"/>
      <c r="AJ6" s="370"/>
      <c r="AR6" s="20"/>
      <c r="BE6" s="367"/>
      <c r="BS6" s="17" t="s">
        <v>6</v>
      </c>
    </row>
    <row r="7" spans="1:74" s="1" customFormat="1" ht="12" customHeight="1">
      <c r="B7" s="20"/>
      <c r="D7" s="27" t="s">
        <v>18</v>
      </c>
      <c r="K7" s="25" t="s">
        <v>1</v>
      </c>
      <c r="AK7" s="27" t="s">
        <v>19</v>
      </c>
      <c r="AN7" s="25" t="s">
        <v>1</v>
      </c>
      <c r="AR7" s="20"/>
      <c r="BE7" s="367"/>
      <c r="BS7" s="17" t="s">
        <v>6</v>
      </c>
    </row>
    <row r="8" spans="1:74" s="1" customFormat="1" ht="12" customHeight="1">
      <c r="B8" s="20"/>
      <c r="D8" s="27" t="s">
        <v>20</v>
      </c>
      <c r="K8" s="25" t="s">
        <v>21</v>
      </c>
      <c r="AK8" s="27" t="s">
        <v>22</v>
      </c>
      <c r="AN8" s="28" t="s">
        <v>1878</v>
      </c>
      <c r="AR8" s="20"/>
      <c r="BE8" s="367"/>
      <c r="BS8" s="17" t="s">
        <v>6</v>
      </c>
    </row>
    <row r="9" spans="1:74" s="1" customFormat="1" ht="14.45" customHeight="1">
      <c r="B9" s="20"/>
      <c r="AR9" s="20"/>
      <c r="BE9" s="367"/>
      <c r="BS9" s="17" t="s">
        <v>6</v>
      </c>
    </row>
    <row r="10" spans="1:74" s="1" customFormat="1" ht="12" customHeight="1">
      <c r="B10" s="20"/>
      <c r="D10" s="27" t="s">
        <v>23</v>
      </c>
      <c r="AK10" s="27" t="s">
        <v>24</v>
      </c>
      <c r="AN10" s="25" t="s">
        <v>1</v>
      </c>
      <c r="AR10" s="20"/>
      <c r="BE10" s="367"/>
      <c r="BS10" s="17" t="s">
        <v>6</v>
      </c>
    </row>
    <row r="11" spans="1:74" s="1" customFormat="1" ht="18.399999999999999" customHeight="1">
      <c r="B11" s="20"/>
      <c r="E11" s="25" t="s">
        <v>25</v>
      </c>
      <c r="AK11" s="27" t="s">
        <v>26</v>
      </c>
      <c r="AN11" s="25" t="s">
        <v>1</v>
      </c>
      <c r="AR11" s="20"/>
      <c r="BE11" s="367"/>
      <c r="BS11" s="17" t="s">
        <v>6</v>
      </c>
    </row>
    <row r="12" spans="1:74" s="1" customFormat="1" ht="6.95" customHeight="1">
      <c r="B12" s="20"/>
      <c r="AR12" s="20"/>
      <c r="BE12" s="367"/>
      <c r="BS12" s="17" t="s">
        <v>6</v>
      </c>
    </row>
    <row r="13" spans="1:74" s="1" customFormat="1" ht="12" customHeight="1">
      <c r="B13" s="20"/>
      <c r="D13" s="27" t="s">
        <v>27</v>
      </c>
      <c r="AK13" s="27" t="s">
        <v>24</v>
      </c>
      <c r="AN13" s="29" t="s">
        <v>28</v>
      </c>
      <c r="AR13" s="20"/>
      <c r="BE13" s="367"/>
      <c r="BS13" s="17" t="s">
        <v>6</v>
      </c>
    </row>
    <row r="14" spans="1:74" ht="12.75">
      <c r="B14" s="20"/>
      <c r="E14" s="372" t="s">
        <v>28</v>
      </c>
      <c r="F14" s="373"/>
      <c r="G14" s="373"/>
      <c r="H14" s="373"/>
      <c r="I14" s="373"/>
      <c r="J14" s="373"/>
      <c r="K14" s="373"/>
      <c r="L14" s="373"/>
      <c r="M14" s="373"/>
      <c r="N14" s="373"/>
      <c r="O14" s="373"/>
      <c r="P14" s="373"/>
      <c r="Q14" s="373"/>
      <c r="R14" s="373"/>
      <c r="S14" s="373"/>
      <c r="T14" s="373"/>
      <c r="U14" s="373"/>
      <c r="V14" s="373"/>
      <c r="W14" s="373"/>
      <c r="X14" s="373"/>
      <c r="Y14" s="373"/>
      <c r="Z14" s="373"/>
      <c r="AA14" s="373"/>
      <c r="AB14" s="373"/>
      <c r="AC14" s="373"/>
      <c r="AD14" s="373"/>
      <c r="AE14" s="373"/>
      <c r="AF14" s="373"/>
      <c r="AG14" s="373"/>
      <c r="AH14" s="373"/>
      <c r="AI14" s="373"/>
      <c r="AJ14" s="373"/>
      <c r="AK14" s="27" t="s">
        <v>26</v>
      </c>
      <c r="AN14" s="29" t="s">
        <v>28</v>
      </c>
      <c r="AR14" s="20"/>
      <c r="BE14" s="367"/>
      <c r="BS14" s="17" t="s">
        <v>6</v>
      </c>
    </row>
    <row r="15" spans="1:74" s="1" customFormat="1" ht="6.95" customHeight="1">
      <c r="B15" s="20"/>
      <c r="AR15" s="20"/>
      <c r="BE15" s="367"/>
      <c r="BS15" s="17" t="s">
        <v>3</v>
      </c>
    </row>
    <row r="16" spans="1:74" s="1" customFormat="1" ht="12" customHeight="1">
      <c r="B16" s="20"/>
      <c r="D16" s="27" t="s">
        <v>29</v>
      </c>
      <c r="AK16" s="27" t="s">
        <v>24</v>
      </c>
      <c r="AN16" s="25" t="s">
        <v>30</v>
      </c>
      <c r="AR16" s="20"/>
      <c r="BE16" s="367"/>
      <c r="BS16" s="17" t="s">
        <v>3</v>
      </c>
    </row>
    <row r="17" spans="1:71" s="1" customFormat="1" ht="18.399999999999999" customHeight="1">
      <c r="B17" s="20"/>
      <c r="E17" s="25" t="s">
        <v>31</v>
      </c>
      <c r="AK17" s="27" t="s">
        <v>26</v>
      </c>
      <c r="AN17" s="25" t="s">
        <v>32</v>
      </c>
      <c r="AR17" s="20"/>
      <c r="BE17" s="367"/>
      <c r="BS17" s="17" t="s">
        <v>33</v>
      </c>
    </row>
    <row r="18" spans="1:71" s="1" customFormat="1" ht="6.95" customHeight="1">
      <c r="B18" s="20"/>
      <c r="AR18" s="20"/>
      <c r="BE18" s="367"/>
      <c r="BS18" s="17" t="s">
        <v>6</v>
      </c>
    </row>
    <row r="19" spans="1:71" s="1" customFormat="1" ht="12" customHeight="1">
      <c r="B19" s="20"/>
      <c r="D19" s="27" t="s">
        <v>34</v>
      </c>
      <c r="AK19" s="27" t="s">
        <v>24</v>
      </c>
      <c r="AN19" s="25" t="s">
        <v>30</v>
      </c>
      <c r="AR19" s="20"/>
      <c r="BE19" s="367"/>
      <c r="BS19" s="17" t="s">
        <v>6</v>
      </c>
    </row>
    <row r="20" spans="1:71" s="1" customFormat="1" ht="18.399999999999999" customHeight="1">
      <c r="B20" s="20"/>
      <c r="E20" s="25" t="s">
        <v>31</v>
      </c>
      <c r="AK20" s="27" t="s">
        <v>26</v>
      </c>
      <c r="AN20" s="25" t="s">
        <v>32</v>
      </c>
      <c r="AR20" s="20"/>
      <c r="BE20" s="367"/>
      <c r="BS20" s="17" t="s">
        <v>33</v>
      </c>
    </row>
    <row r="21" spans="1:71" s="1" customFormat="1" ht="6.95" customHeight="1">
      <c r="B21" s="20"/>
      <c r="AR21" s="20"/>
      <c r="BE21" s="367"/>
    </row>
    <row r="22" spans="1:71" s="1" customFormat="1" ht="12" customHeight="1">
      <c r="B22" s="20"/>
      <c r="D22" s="27" t="s">
        <v>35</v>
      </c>
      <c r="AR22" s="20"/>
      <c r="BE22" s="367"/>
    </row>
    <row r="23" spans="1:71" s="1" customFormat="1" ht="16.5" customHeight="1">
      <c r="B23" s="20"/>
      <c r="E23" s="374" t="s">
        <v>1</v>
      </c>
      <c r="F23" s="374"/>
      <c r="G23" s="374"/>
      <c r="H23" s="374"/>
      <c r="I23" s="374"/>
      <c r="J23" s="374"/>
      <c r="K23" s="374"/>
      <c r="L23" s="374"/>
      <c r="M23" s="374"/>
      <c r="N23" s="374"/>
      <c r="O23" s="374"/>
      <c r="P23" s="374"/>
      <c r="Q23" s="374"/>
      <c r="R23" s="374"/>
      <c r="S23" s="374"/>
      <c r="T23" s="374"/>
      <c r="U23" s="374"/>
      <c r="V23" s="374"/>
      <c r="W23" s="374"/>
      <c r="X23" s="374"/>
      <c r="Y23" s="374"/>
      <c r="Z23" s="374"/>
      <c r="AA23" s="374"/>
      <c r="AB23" s="374"/>
      <c r="AC23" s="374"/>
      <c r="AD23" s="374"/>
      <c r="AE23" s="374"/>
      <c r="AF23" s="374"/>
      <c r="AG23" s="374"/>
      <c r="AH23" s="374"/>
      <c r="AI23" s="374"/>
      <c r="AJ23" s="374"/>
      <c r="AK23" s="374"/>
      <c r="AL23" s="374"/>
      <c r="AM23" s="374"/>
      <c r="AN23" s="374"/>
      <c r="AR23" s="20"/>
      <c r="BE23" s="367"/>
    </row>
    <row r="24" spans="1:71" s="1" customFormat="1" ht="6.95" customHeight="1">
      <c r="B24" s="20"/>
      <c r="AR24" s="20"/>
      <c r="BE24" s="367"/>
    </row>
    <row r="25" spans="1:71" s="1" customFormat="1" ht="6.95" customHeight="1">
      <c r="B25" s="20"/>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R25" s="20"/>
      <c r="BE25" s="367"/>
    </row>
    <row r="26" spans="1:71" s="2" customFormat="1" ht="25.9" customHeight="1">
      <c r="A26" s="32"/>
      <c r="B26" s="33"/>
      <c r="C26" s="32"/>
      <c r="D26" s="34" t="s">
        <v>36</v>
      </c>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75">
        <f>ROUND(AG94,2)</f>
        <v>0</v>
      </c>
      <c r="AL26" s="376"/>
      <c r="AM26" s="376"/>
      <c r="AN26" s="376"/>
      <c r="AO26" s="376"/>
      <c r="AP26" s="32"/>
      <c r="AQ26" s="32"/>
      <c r="AR26" s="33"/>
      <c r="BE26" s="367"/>
    </row>
    <row r="27" spans="1:71" s="2" customFormat="1" ht="6.95" customHeight="1">
      <c r="A27" s="32"/>
      <c r="B27" s="33"/>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3"/>
      <c r="BE27" s="367"/>
    </row>
    <row r="28" spans="1:71" s="2" customFormat="1" ht="12.75">
      <c r="A28" s="32"/>
      <c r="B28" s="33"/>
      <c r="C28" s="32"/>
      <c r="D28" s="32"/>
      <c r="E28" s="32"/>
      <c r="F28" s="32"/>
      <c r="G28" s="32"/>
      <c r="H28" s="32"/>
      <c r="I28" s="32"/>
      <c r="J28" s="32"/>
      <c r="K28" s="32"/>
      <c r="L28" s="377" t="s">
        <v>37</v>
      </c>
      <c r="M28" s="377"/>
      <c r="N28" s="377"/>
      <c r="O28" s="377"/>
      <c r="P28" s="377"/>
      <c r="Q28" s="32"/>
      <c r="R28" s="32"/>
      <c r="S28" s="32"/>
      <c r="T28" s="32"/>
      <c r="U28" s="32"/>
      <c r="V28" s="32"/>
      <c r="W28" s="377" t="s">
        <v>38</v>
      </c>
      <c r="X28" s="377"/>
      <c r="Y28" s="377"/>
      <c r="Z28" s="377"/>
      <c r="AA28" s="377"/>
      <c r="AB28" s="377"/>
      <c r="AC28" s="377"/>
      <c r="AD28" s="377"/>
      <c r="AE28" s="377"/>
      <c r="AF28" s="32"/>
      <c r="AG28" s="32"/>
      <c r="AH28" s="32"/>
      <c r="AI28" s="32"/>
      <c r="AJ28" s="32"/>
      <c r="AK28" s="377" t="s">
        <v>39</v>
      </c>
      <c r="AL28" s="377"/>
      <c r="AM28" s="377"/>
      <c r="AN28" s="377"/>
      <c r="AO28" s="377"/>
      <c r="AP28" s="32"/>
      <c r="AQ28" s="32"/>
      <c r="AR28" s="33"/>
      <c r="BE28" s="367"/>
    </row>
    <row r="29" spans="1:71" s="3" customFormat="1" ht="14.45" customHeight="1">
      <c r="B29" s="37"/>
      <c r="D29" s="27" t="s">
        <v>40</v>
      </c>
      <c r="F29" s="27" t="s">
        <v>41</v>
      </c>
      <c r="L29" s="380">
        <v>0.21</v>
      </c>
      <c r="M29" s="379"/>
      <c r="N29" s="379"/>
      <c r="O29" s="379"/>
      <c r="P29" s="379"/>
      <c r="W29" s="378">
        <f>ROUND(AZ94, 2)</f>
        <v>0</v>
      </c>
      <c r="X29" s="379"/>
      <c r="Y29" s="379"/>
      <c r="Z29" s="379"/>
      <c r="AA29" s="379"/>
      <c r="AB29" s="379"/>
      <c r="AC29" s="379"/>
      <c r="AD29" s="379"/>
      <c r="AE29" s="379"/>
      <c r="AK29" s="378">
        <f>ROUND(AV94, 2)</f>
        <v>0</v>
      </c>
      <c r="AL29" s="379"/>
      <c r="AM29" s="379"/>
      <c r="AN29" s="379"/>
      <c r="AO29" s="379"/>
      <c r="AR29" s="37"/>
      <c r="BE29" s="368"/>
    </row>
    <row r="30" spans="1:71" s="3" customFormat="1" ht="14.45" customHeight="1">
      <c r="B30" s="37"/>
      <c r="F30" s="27" t="s">
        <v>42</v>
      </c>
      <c r="L30" s="380">
        <v>0.12</v>
      </c>
      <c r="M30" s="379"/>
      <c r="N30" s="379"/>
      <c r="O30" s="379"/>
      <c r="P30" s="379"/>
      <c r="W30" s="378">
        <f>ROUND(BA94, 2)</f>
        <v>0</v>
      </c>
      <c r="X30" s="379"/>
      <c r="Y30" s="379"/>
      <c r="Z30" s="379"/>
      <c r="AA30" s="379"/>
      <c r="AB30" s="379"/>
      <c r="AC30" s="379"/>
      <c r="AD30" s="379"/>
      <c r="AE30" s="379"/>
      <c r="AK30" s="378">
        <f>ROUND(AW94, 2)</f>
        <v>0</v>
      </c>
      <c r="AL30" s="379"/>
      <c r="AM30" s="379"/>
      <c r="AN30" s="379"/>
      <c r="AO30" s="379"/>
      <c r="AR30" s="37"/>
      <c r="BE30" s="368"/>
    </row>
    <row r="31" spans="1:71" s="3" customFormat="1" ht="14.45" hidden="1" customHeight="1">
      <c r="B31" s="37"/>
      <c r="F31" s="27" t="s">
        <v>43</v>
      </c>
      <c r="L31" s="380">
        <v>0.21</v>
      </c>
      <c r="M31" s="379"/>
      <c r="N31" s="379"/>
      <c r="O31" s="379"/>
      <c r="P31" s="379"/>
      <c r="W31" s="378">
        <f>ROUND(BB94, 2)</f>
        <v>0</v>
      </c>
      <c r="X31" s="379"/>
      <c r="Y31" s="379"/>
      <c r="Z31" s="379"/>
      <c r="AA31" s="379"/>
      <c r="AB31" s="379"/>
      <c r="AC31" s="379"/>
      <c r="AD31" s="379"/>
      <c r="AE31" s="379"/>
      <c r="AK31" s="378">
        <v>0</v>
      </c>
      <c r="AL31" s="379"/>
      <c r="AM31" s="379"/>
      <c r="AN31" s="379"/>
      <c r="AO31" s="379"/>
      <c r="AR31" s="37"/>
      <c r="BE31" s="368"/>
    </row>
    <row r="32" spans="1:71" s="3" customFormat="1" ht="14.45" hidden="1" customHeight="1">
      <c r="B32" s="37"/>
      <c r="F32" s="27" t="s">
        <v>44</v>
      </c>
      <c r="L32" s="380">
        <v>0.12</v>
      </c>
      <c r="M32" s="379"/>
      <c r="N32" s="379"/>
      <c r="O32" s="379"/>
      <c r="P32" s="379"/>
      <c r="W32" s="378">
        <f>ROUND(BC94, 2)</f>
        <v>0</v>
      </c>
      <c r="X32" s="379"/>
      <c r="Y32" s="379"/>
      <c r="Z32" s="379"/>
      <c r="AA32" s="379"/>
      <c r="AB32" s="379"/>
      <c r="AC32" s="379"/>
      <c r="AD32" s="379"/>
      <c r="AE32" s="379"/>
      <c r="AK32" s="378">
        <v>0</v>
      </c>
      <c r="AL32" s="379"/>
      <c r="AM32" s="379"/>
      <c r="AN32" s="379"/>
      <c r="AO32" s="379"/>
      <c r="AR32" s="37"/>
      <c r="BE32" s="368"/>
    </row>
    <row r="33" spans="1:57" s="3" customFormat="1" ht="14.45" hidden="1" customHeight="1">
      <c r="B33" s="37"/>
      <c r="F33" s="27" t="s">
        <v>45</v>
      </c>
      <c r="L33" s="380">
        <v>0</v>
      </c>
      <c r="M33" s="379"/>
      <c r="N33" s="379"/>
      <c r="O33" s="379"/>
      <c r="P33" s="379"/>
      <c r="W33" s="378">
        <f>ROUND(BD94, 2)</f>
        <v>0</v>
      </c>
      <c r="X33" s="379"/>
      <c r="Y33" s="379"/>
      <c r="Z33" s="379"/>
      <c r="AA33" s="379"/>
      <c r="AB33" s="379"/>
      <c r="AC33" s="379"/>
      <c r="AD33" s="379"/>
      <c r="AE33" s="379"/>
      <c r="AK33" s="378">
        <v>0</v>
      </c>
      <c r="AL33" s="379"/>
      <c r="AM33" s="379"/>
      <c r="AN33" s="379"/>
      <c r="AO33" s="379"/>
      <c r="AR33" s="37"/>
      <c r="BE33" s="368"/>
    </row>
    <row r="34" spans="1:57" s="2" customFormat="1" ht="6.95" customHeight="1">
      <c r="A34" s="32"/>
      <c r="B34" s="33"/>
      <c r="C34" s="32"/>
      <c r="D34" s="32"/>
      <c r="E34" s="32"/>
      <c r="F34" s="32"/>
      <c r="G34" s="32"/>
      <c r="H34" s="32"/>
      <c r="I34" s="32"/>
      <c r="J34" s="32"/>
      <c r="K34" s="32"/>
      <c r="L34" s="32"/>
      <c r="M34" s="32"/>
      <c r="N34" s="32"/>
      <c r="O34" s="32"/>
      <c r="P34" s="32"/>
      <c r="Q34" s="32"/>
      <c r="R34" s="32"/>
      <c r="S34" s="32"/>
      <c r="T34" s="32"/>
      <c r="U34" s="32"/>
      <c r="V34" s="32"/>
      <c r="W34" s="32"/>
      <c r="X34" s="32"/>
      <c r="Y34" s="32"/>
      <c r="Z34" s="32"/>
      <c r="AA34" s="32"/>
      <c r="AB34" s="32"/>
      <c r="AC34" s="32"/>
      <c r="AD34" s="32"/>
      <c r="AE34" s="32"/>
      <c r="AF34" s="32"/>
      <c r="AG34" s="32"/>
      <c r="AH34" s="32"/>
      <c r="AI34" s="32"/>
      <c r="AJ34" s="32"/>
      <c r="AK34" s="32"/>
      <c r="AL34" s="32"/>
      <c r="AM34" s="32"/>
      <c r="AN34" s="32"/>
      <c r="AO34" s="32"/>
      <c r="AP34" s="32"/>
      <c r="AQ34" s="32"/>
      <c r="AR34" s="33"/>
      <c r="BE34" s="367"/>
    </row>
    <row r="35" spans="1:57" s="2" customFormat="1" ht="25.9" customHeight="1">
      <c r="A35" s="32"/>
      <c r="B35" s="33"/>
      <c r="C35" s="38"/>
      <c r="D35" s="39" t="s">
        <v>46</v>
      </c>
      <c r="E35" s="40"/>
      <c r="F35" s="40"/>
      <c r="G35" s="40"/>
      <c r="H35" s="40"/>
      <c r="I35" s="40"/>
      <c r="J35" s="40"/>
      <c r="K35" s="40"/>
      <c r="L35" s="40"/>
      <c r="M35" s="40"/>
      <c r="N35" s="40"/>
      <c r="O35" s="40"/>
      <c r="P35" s="40"/>
      <c r="Q35" s="40"/>
      <c r="R35" s="40"/>
      <c r="S35" s="40"/>
      <c r="T35" s="41" t="s">
        <v>47</v>
      </c>
      <c r="U35" s="40"/>
      <c r="V35" s="40"/>
      <c r="W35" s="40"/>
      <c r="X35" s="381" t="s">
        <v>48</v>
      </c>
      <c r="Y35" s="382"/>
      <c r="Z35" s="382"/>
      <c r="AA35" s="382"/>
      <c r="AB35" s="382"/>
      <c r="AC35" s="40"/>
      <c r="AD35" s="40"/>
      <c r="AE35" s="40"/>
      <c r="AF35" s="40"/>
      <c r="AG35" s="40"/>
      <c r="AH35" s="40"/>
      <c r="AI35" s="40"/>
      <c r="AJ35" s="40"/>
      <c r="AK35" s="383">
        <f>SUM(AK26:AK33)</f>
        <v>0</v>
      </c>
      <c r="AL35" s="382"/>
      <c r="AM35" s="382"/>
      <c r="AN35" s="382"/>
      <c r="AO35" s="384"/>
      <c r="AP35" s="38"/>
      <c r="AQ35" s="38"/>
      <c r="AR35" s="33"/>
      <c r="BE35" s="32"/>
    </row>
    <row r="36" spans="1:57" s="2" customFormat="1" ht="6.95" customHeight="1">
      <c r="A36" s="32"/>
      <c r="B36" s="33"/>
      <c r="C36" s="32"/>
      <c r="D36" s="32"/>
      <c r="E36" s="32"/>
      <c r="F36" s="32"/>
      <c r="G36" s="32"/>
      <c r="H36" s="32"/>
      <c r="I36" s="32"/>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2"/>
      <c r="AI36" s="32"/>
      <c r="AJ36" s="32"/>
      <c r="AK36" s="32"/>
      <c r="AL36" s="32"/>
      <c r="AM36" s="32"/>
      <c r="AN36" s="32"/>
      <c r="AO36" s="32"/>
      <c r="AP36" s="32"/>
      <c r="AQ36" s="32"/>
      <c r="AR36" s="33"/>
      <c r="BE36" s="32"/>
    </row>
    <row r="37" spans="1:57" s="2" customFormat="1" ht="14.45" customHeight="1">
      <c r="A37" s="32"/>
      <c r="B37" s="33"/>
      <c r="C37" s="32"/>
      <c r="D37" s="32"/>
      <c r="E37" s="32"/>
      <c r="F37" s="32"/>
      <c r="G37" s="32"/>
      <c r="H37" s="32"/>
      <c r="I37" s="32"/>
      <c r="J37" s="32"/>
      <c r="K37" s="32"/>
      <c r="L37" s="32"/>
      <c r="M37" s="32"/>
      <c r="N37" s="32"/>
      <c r="O37" s="32"/>
      <c r="P37" s="32"/>
      <c r="Q37" s="32"/>
      <c r="R37" s="32"/>
      <c r="S37" s="32"/>
      <c r="T37" s="32"/>
      <c r="U37" s="32"/>
      <c r="V37" s="32"/>
      <c r="W37" s="32"/>
      <c r="X37" s="32"/>
      <c r="Y37" s="32"/>
      <c r="Z37" s="32"/>
      <c r="AA37" s="32"/>
      <c r="AB37" s="32"/>
      <c r="AC37" s="32"/>
      <c r="AD37" s="32"/>
      <c r="AE37" s="32"/>
      <c r="AF37" s="32"/>
      <c r="AG37" s="32"/>
      <c r="AH37" s="32"/>
      <c r="AI37" s="32"/>
      <c r="AJ37" s="32"/>
      <c r="AK37" s="32"/>
      <c r="AL37" s="32"/>
      <c r="AM37" s="32"/>
      <c r="AN37" s="32"/>
      <c r="AO37" s="32"/>
      <c r="AP37" s="32"/>
      <c r="AQ37" s="32"/>
      <c r="AR37" s="33"/>
      <c r="BE37" s="32"/>
    </row>
    <row r="38" spans="1:57" s="1" customFormat="1" ht="14.45" customHeight="1">
      <c r="B38" s="20"/>
      <c r="AR38" s="20"/>
    </row>
    <row r="39" spans="1:57" s="1" customFormat="1" ht="14.45" customHeight="1">
      <c r="B39" s="20"/>
      <c r="AR39" s="20"/>
    </row>
    <row r="40" spans="1:57" s="1" customFormat="1" ht="14.45" customHeight="1">
      <c r="B40" s="20"/>
      <c r="AR40" s="20"/>
    </row>
    <row r="41" spans="1:57" s="1" customFormat="1" ht="14.45" customHeight="1">
      <c r="B41" s="20"/>
      <c r="AR41" s="20"/>
    </row>
    <row r="42" spans="1:57" s="1" customFormat="1" ht="14.45" customHeight="1">
      <c r="B42" s="20"/>
      <c r="AR42" s="20"/>
    </row>
    <row r="43" spans="1:57" s="1" customFormat="1" ht="14.45" customHeight="1">
      <c r="B43" s="20"/>
      <c r="AR43" s="20"/>
    </row>
    <row r="44" spans="1:57" s="1" customFormat="1" ht="14.45" customHeight="1">
      <c r="B44" s="20"/>
      <c r="AR44" s="20"/>
    </row>
    <row r="45" spans="1:57" s="1" customFormat="1" ht="14.45" customHeight="1">
      <c r="B45" s="20"/>
      <c r="AR45" s="20"/>
    </row>
    <row r="46" spans="1:57" s="1" customFormat="1" ht="14.45" customHeight="1">
      <c r="B46" s="20"/>
      <c r="AR46" s="20"/>
    </row>
    <row r="47" spans="1:57" s="1" customFormat="1" ht="14.45" customHeight="1">
      <c r="B47" s="20"/>
      <c r="AR47" s="20"/>
    </row>
    <row r="48" spans="1:57" s="1" customFormat="1" ht="14.45" customHeight="1">
      <c r="B48" s="20"/>
      <c r="AR48" s="20"/>
    </row>
    <row r="49" spans="1:57" s="2" customFormat="1" ht="14.45" customHeight="1">
      <c r="B49" s="42"/>
      <c r="D49" s="43" t="s">
        <v>49</v>
      </c>
      <c r="E49" s="44"/>
      <c r="F49" s="44"/>
      <c r="G49" s="44"/>
      <c r="H49" s="44"/>
      <c r="I49" s="44"/>
      <c r="J49" s="44"/>
      <c r="K49" s="44"/>
      <c r="L49" s="44"/>
      <c r="M49" s="44"/>
      <c r="N49" s="44"/>
      <c r="O49" s="44"/>
      <c r="P49" s="44"/>
      <c r="Q49" s="44"/>
      <c r="R49" s="44"/>
      <c r="S49" s="44"/>
      <c r="T49" s="44"/>
      <c r="U49" s="44"/>
      <c r="V49" s="44"/>
      <c r="W49" s="44"/>
      <c r="X49" s="44"/>
      <c r="Y49" s="44"/>
      <c r="Z49" s="44"/>
      <c r="AA49" s="44"/>
      <c r="AB49" s="44"/>
      <c r="AC49" s="44"/>
      <c r="AD49" s="44"/>
      <c r="AE49" s="44"/>
      <c r="AF49" s="44"/>
      <c r="AG49" s="44"/>
      <c r="AH49" s="43" t="s">
        <v>50</v>
      </c>
      <c r="AI49" s="44"/>
      <c r="AJ49" s="44"/>
      <c r="AK49" s="44"/>
      <c r="AL49" s="44"/>
      <c r="AM49" s="44"/>
      <c r="AN49" s="44"/>
      <c r="AO49" s="44"/>
      <c r="AR49" s="42"/>
    </row>
    <row r="50" spans="1:57">
      <c r="B50" s="20"/>
      <c r="AR50" s="20"/>
    </row>
    <row r="51" spans="1:57">
      <c r="B51" s="20"/>
      <c r="AR51" s="20"/>
    </row>
    <row r="52" spans="1:57">
      <c r="B52" s="20"/>
      <c r="AR52" s="20"/>
    </row>
    <row r="53" spans="1:57">
      <c r="B53" s="20"/>
      <c r="AR53" s="20"/>
    </row>
    <row r="54" spans="1:57">
      <c r="B54" s="20"/>
      <c r="AR54" s="20"/>
    </row>
    <row r="55" spans="1:57">
      <c r="B55" s="20"/>
      <c r="AR55" s="20"/>
    </row>
    <row r="56" spans="1:57">
      <c r="B56" s="20"/>
      <c r="AR56" s="20"/>
    </row>
    <row r="57" spans="1:57">
      <c r="B57" s="20"/>
      <c r="AR57" s="20"/>
    </row>
    <row r="58" spans="1:57">
      <c r="B58" s="20"/>
      <c r="AR58" s="20"/>
    </row>
    <row r="59" spans="1:57">
      <c r="B59" s="20"/>
      <c r="AR59" s="20"/>
    </row>
    <row r="60" spans="1:57" s="2" customFormat="1" ht="12.75">
      <c r="A60" s="32"/>
      <c r="B60" s="33"/>
      <c r="C60" s="32"/>
      <c r="D60" s="45" t="s">
        <v>51</v>
      </c>
      <c r="E60" s="35"/>
      <c r="F60" s="35"/>
      <c r="G60" s="35"/>
      <c r="H60" s="35"/>
      <c r="I60" s="35"/>
      <c r="J60" s="35"/>
      <c r="K60" s="35"/>
      <c r="L60" s="35"/>
      <c r="M60" s="35"/>
      <c r="N60" s="35"/>
      <c r="O60" s="35"/>
      <c r="P60" s="35"/>
      <c r="Q60" s="35"/>
      <c r="R60" s="35"/>
      <c r="S60" s="35"/>
      <c r="T60" s="35"/>
      <c r="U60" s="35"/>
      <c r="V60" s="45" t="s">
        <v>52</v>
      </c>
      <c r="W60" s="35"/>
      <c r="X60" s="35"/>
      <c r="Y60" s="35"/>
      <c r="Z60" s="35"/>
      <c r="AA60" s="35"/>
      <c r="AB60" s="35"/>
      <c r="AC60" s="35"/>
      <c r="AD60" s="35"/>
      <c r="AE60" s="35"/>
      <c r="AF60" s="35"/>
      <c r="AG60" s="35"/>
      <c r="AH60" s="45" t="s">
        <v>51</v>
      </c>
      <c r="AI60" s="35"/>
      <c r="AJ60" s="35"/>
      <c r="AK60" s="35"/>
      <c r="AL60" s="35"/>
      <c r="AM60" s="45" t="s">
        <v>52</v>
      </c>
      <c r="AN60" s="35"/>
      <c r="AO60" s="35"/>
      <c r="AP60" s="32"/>
      <c r="AQ60" s="32"/>
      <c r="AR60" s="33"/>
      <c r="BE60" s="32"/>
    </row>
    <row r="61" spans="1:57">
      <c r="B61" s="20"/>
      <c r="AR61" s="20"/>
    </row>
    <row r="62" spans="1:57">
      <c r="B62" s="20"/>
      <c r="AR62" s="20"/>
    </row>
    <row r="63" spans="1:57">
      <c r="B63" s="20"/>
      <c r="AR63" s="20"/>
    </row>
    <row r="64" spans="1:57" s="2" customFormat="1" ht="12.75">
      <c r="A64" s="32"/>
      <c r="B64" s="33"/>
      <c r="C64" s="32"/>
      <c r="D64" s="43" t="s">
        <v>53</v>
      </c>
      <c r="E64" s="46"/>
      <c r="F64" s="46"/>
      <c r="G64" s="46"/>
      <c r="H64" s="46"/>
      <c r="I64" s="46"/>
      <c r="J64" s="46"/>
      <c r="K64" s="46"/>
      <c r="L64" s="46"/>
      <c r="M64" s="46"/>
      <c r="N64" s="46"/>
      <c r="O64" s="46"/>
      <c r="P64" s="46"/>
      <c r="Q64" s="46"/>
      <c r="R64" s="46"/>
      <c r="S64" s="46"/>
      <c r="T64" s="46"/>
      <c r="U64" s="46"/>
      <c r="V64" s="46"/>
      <c r="W64" s="46"/>
      <c r="X64" s="46"/>
      <c r="Y64" s="46"/>
      <c r="Z64" s="46"/>
      <c r="AA64" s="46"/>
      <c r="AB64" s="46"/>
      <c r="AC64" s="46"/>
      <c r="AD64" s="46"/>
      <c r="AE64" s="46"/>
      <c r="AF64" s="46"/>
      <c r="AG64" s="46"/>
      <c r="AH64" s="43" t="s">
        <v>54</v>
      </c>
      <c r="AI64" s="46"/>
      <c r="AJ64" s="46"/>
      <c r="AK64" s="46"/>
      <c r="AL64" s="46"/>
      <c r="AM64" s="46"/>
      <c r="AN64" s="46"/>
      <c r="AO64" s="46"/>
      <c r="AP64" s="32"/>
      <c r="AQ64" s="32"/>
      <c r="AR64" s="33"/>
      <c r="BE64" s="32"/>
    </row>
    <row r="65" spans="1:57">
      <c r="B65" s="20"/>
      <c r="AR65" s="20"/>
    </row>
    <row r="66" spans="1:57">
      <c r="B66" s="20"/>
      <c r="AR66" s="20"/>
    </row>
    <row r="67" spans="1:57">
      <c r="B67" s="20"/>
      <c r="AR67" s="20"/>
    </row>
    <row r="68" spans="1:57">
      <c r="B68" s="20"/>
      <c r="AR68" s="20"/>
    </row>
    <row r="69" spans="1:57">
      <c r="B69" s="20"/>
      <c r="AR69" s="20"/>
    </row>
    <row r="70" spans="1:57">
      <c r="B70" s="20"/>
      <c r="AR70" s="20"/>
    </row>
    <row r="71" spans="1:57">
      <c r="B71" s="20"/>
      <c r="AR71" s="20"/>
    </row>
    <row r="72" spans="1:57">
      <c r="B72" s="20"/>
      <c r="AR72" s="20"/>
    </row>
    <row r="73" spans="1:57">
      <c r="B73" s="20"/>
      <c r="AR73" s="20"/>
    </row>
    <row r="74" spans="1:57">
      <c r="B74" s="20"/>
      <c r="AR74" s="20"/>
    </row>
    <row r="75" spans="1:57" s="2" customFormat="1" ht="12.75">
      <c r="A75" s="32"/>
      <c r="B75" s="33"/>
      <c r="C75" s="32"/>
      <c r="D75" s="45" t="s">
        <v>51</v>
      </c>
      <c r="E75" s="35"/>
      <c r="F75" s="35"/>
      <c r="G75" s="35"/>
      <c r="H75" s="35"/>
      <c r="I75" s="35"/>
      <c r="J75" s="35"/>
      <c r="K75" s="35"/>
      <c r="L75" s="35"/>
      <c r="M75" s="35"/>
      <c r="N75" s="35"/>
      <c r="O75" s="35"/>
      <c r="P75" s="35"/>
      <c r="Q75" s="35"/>
      <c r="R75" s="35"/>
      <c r="S75" s="35"/>
      <c r="T75" s="35"/>
      <c r="U75" s="35"/>
      <c r="V75" s="45" t="s">
        <v>52</v>
      </c>
      <c r="W75" s="35"/>
      <c r="X75" s="35"/>
      <c r="Y75" s="35"/>
      <c r="Z75" s="35"/>
      <c r="AA75" s="35"/>
      <c r="AB75" s="35"/>
      <c r="AC75" s="35"/>
      <c r="AD75" s="35"/>
      <c r="AE75" s="35"/>
      <c r="AF75" s="35"/>
      <c r="AG75" s="35"/>
      <c r="AH75" s="45" t="s">
        <v>51</v>
      </c>
      <c r="AI75" s="35"/>
      <c r="AJ75" s="35"/>
      <c r="AK75" s="35"/>
      <c r="AL75" s="35"/>
      <c r="AM75" s="45" t="s">
        <v>52</v>
      </c>
      <c r="AN75" s="35"/>
      <c r="AO75" s="35"/>
      <c r="AP75" s="32"/>
      <c r="AQ75" s="32"/>
      <c r="AR75" s="33"/>
      <c r="BE75" s="32"/>
    </row>
    <row r="76" spans="1:57" s="2" customFormat="1">
      <c r="A76" s="32"/>
      <c r="B76" s="33"/>
      <c r="C76" s="32"/>
      <c r="D76" s="32"/>
      <c r="E76" s="32"/>
      <c r="F76" s="32"/>
      <c r="G76" s="32"/>
      <c r="H76" s="32"/>
      <c r="I76" s="32"/>
      <c r="J76" s="32"/>
      <c r="K76" s="32"/>
      <c r="L76" s="32"/>
      <c r="M76" s="32"/>
      <c r="N76" s="32"/>
      <c r="O76" s="32"/>
      <c r="P76" s="32"/>
      <c r="Q76" s="32"/>
      <c r="R76" s="32"/>
      <c r="S76" s="32"/>
      <c r="T76" s="32"/>
      <c r="U76" s="32"/>
      <c r="V76" s="32"/>
      <c r="W76" s="32"/>
      <c r="X76" s="32"/>
      <c r="Y76" s="32"/>
      <c r="Z76" s="32"/>
      <c r="AA76" s="32"/>
      <c r="AB76" s="32"/>
      <c r="AC76" s="32"/>
      <c r="AD76" s="32"/>
      <c r="AE76" s="32"/>
      <c r="AF76" s="32"/>
      <c r="AG76" s="32"/>
      <c r="AH76" s="32"/>
      <c r="AI76" s="32"/>
      <c r="AJ76" s="32"/>
      <c r="AK76" s="32"/>
      <c r="AL76" s="32"/>
      <c r="AM76" s="32"/>
      <c r="AN76" s="32"/>
      <c r="AO76" s="32"/>
      <c r="AP76" s="32"/>
      <c r="AQ76" s="32"/>
      <c r="AR76" s="33"/>
      <c r="BE76" s="32"/>
    </row>
    <row r="77" spans="1:57" s="2" customFormat="1" ht="6.95" customHeight="1">
      <c r="A77" s="32"/>
      <c r="B77" s="47"/>
      <c r="C77" s="48"/>
      <c r="D77" s="48"/>
      <c r="E77" s="48"/>
      <c r="F77" s="48"/>
      <c r="G77" s="48"/>
      <c r="H77" s="48"/>
      <c r="I77" s="48"/>
      <c r="J77" s="48"/>
      <c r="K77" s="48"/>
      <c r="L77" s="48"/>
      <c r="M77" s="48"/>
      <c r="N77" s="48"/>
      <c r="O77" s="48"/>
      <c r="P77" s="48"/>
      <c r="Q77" s="48"/>
      <c r="R77" s="48"/>
      <c r="S77" s="48"/>
      <c r="T77" s="48"/>
      <c r="U77" s="48"/>
      <c r="V77" s="48"/>
      <c r="W77" s="48"/>
      <c r="X77" s="48"/>
      <c r="Y77" s="48"/>
      <c r="Z77" s="48"/>
      <c r="AA77" s="48"/>
      <c r="AB77" s="48"/>
      <c r="AC77" s="48"/>
      <c r="AD77" s="48"/>
      <c r="AE77" s="48"/>
      <c r="AF77" s="48"/>
      <c r="AG77" s="48"/>
      <c r="AH77" s="48"/>
      <c r="AI77" s="48"/>
      <c r="AJ77" s="48"/>
      <c r="AK77" s="48"/>
      <c r="AL77" s="48"/>
      <c r="AM77" s="48"/>
      <c r="AN77" s="48"/>
      <c r="AO77" s="48"/>
      <c r="AP77" s="48"/>
      <c r="AQ77" s="48"/>
      <c r="AR77" s="33"/>
      <c r="BE77" s="32"/>
    </row>
    <row r="81" spans="1:91" s="2" customFormat="1" ht="6.95" customHeight="1">
      <c r="A81" s="32"/>
      <c r="B81" s="49"/>
      <c r="C81" s="50"/>
      <c r="D81" s="50"/>
      <c r="E81" s="50"/>
      <c r="F81" s="50"/>
      <c r="G81" s="50"/>
      <c r="H81" s="50"/>
      <c r="I81" s="50"/>
      <c r="J81" s="50"/>
      <c r="K81" s="50"/>
      <c r="L81" s="50"/>
      <c r="M81" s="50"/>
      <c r="N81" s="50"/>
      <c r="O81" s="50"/>
      <c r="P81" s="50"/>
      <c r="Q81" s="50"/>
      <c r="R81" s="50"/>
      <c r="S81" s="50"/>
      <c r="T81" s="50"/>
      <c r="U81" s="50"/>
      <c r="V81" s="50"/>
      <c r="W81" s="50"/>
      <c r="X81" s="50"/>
      <c r="Y81" s="50"/>
      <c r="Z81" s="50"/>
      <c r="AA81" s="50"/>
      <c r="AB81" s="50"/>
      <c r="AC81" s="50"/>
      <c r="AD81" s="50"/>
      <c r="AE81" s="50"/>
      <c r="AF81" s="50"/>
      <c r="AG81" s="50"/>
      <c r="AH81" s="50"/>
      <c r="AI81" s="50"/>
      <c r="AJ81" s="50"/>
      <c r="AK81" s="50"/>
      <c r="AL81" s="50"/>
      <c r="AM81" s="50"/>
      <c r="AN81" s="50"/>
      <c r="AO81" s="50"/>
      <c r="AP81" s="50"/>
      <c r="AQ81" s="50"/>
      <c r="AR81" s="33"/>
      <c r="BE81" s="32"/>
    </row>
    <row r="82" spans="1:91" s="2" customFormat="1" ht="24.95" customHeight="1">
      <c r="A82" s="32"/>
      <c r="B82" s="33"/>
      <c r="C82" s="21" t="s">
        <v>55</v>
      </c>
      <c r="D82" s="32"/>
      <c r="E82" s="32"/>
      <c r="F82" s="32"/>
      <c r="G82" s="32"/>
      <c r="H82" s="32"/>
      <c r="I82" s="32"/>
      <c r="J82" s="32"/>
      <c r="K82" s="32"/>
      <c r="L82" s="32"/>
      <c r="M82" s="32"/>
      <c r="N82" s="32"/>
      <c r="O82" s="32"/>
      <c r="P82" s="32"/>
      <c r="Q82" s="32"/>
      <c r="R82" s="32"/>
      <c r="S82" s="32"/>
      <c r="T82" s="32"/>
      <c r="U82" s="32"/>
      <c r="V82" s="32"/>
      <c r="W82" s="32"/>
      <c r="X82" s="32"/>
      <c r="Y82" s="32"/>
      <c r="Z82" s="32"/>
      <c r="AA82" s="32"/>
      <c r="AB82" s="32"/>
      <c r="AC82" s="32"/>
      <c r="AD82" s="32"/>
      <c r="AE82" s="32"/>
      <c r="AF82" s="32"/>
      <c r="AG82" s="32"/>
      <c r="AH82" s="32"/>
      <c r="AI82" s="32"/>
      <c r="AJ82" s="32"/>
      <c r="AK82" s="32"/>
      <c r="AL82" s="32"/>
      <c r="AM82" s="32"/>
      <c r="AN82" s="32"/>
      <c r="AO82" s="32"/>
      <c r="AP82" s="32"/>
      <c r="AQ82" s="32"/>
      <c r="AR82" s="33"/>
      <c r="BE82" s="32"/>
    </row>
    <row r="83" spans="1:91" s="2" customFormat="1" ht="6.95" customHeight="1">
      <c r="A83" s="32"/>
      <c r="B83" s="33"/>
      <c r="C83" s="32"/>
      <c r="D83" s="32"/>
      <c r="E83" s="32"/>
      <c r="F83" s="32"/>
      <c r="G83" s="32"/>
      <c r="H83" s="32"/>
      <c r="I83" s="32"/>
      <c r="J83" s="32"/>
      <c r="K83" s="32"/>
      <c r="L83" s="32"/>
      <c r="M83" s="32"/>
      <c r="N83" s="32"/>
      <c r="O83" s="32"/>
      <c r="P83" s="32"/>
      <c r="Q83" s="32"/>
      <c r="R83" s="32"/>
      <c r="S83" s="32"/>
      <c r="T83" s="32"/>
      <c r="U83" s="32"/>
      <c r="V83" s="32"/>
      <c r="W83" s="32"/>
      <c r="X83" s="32"/>
      <c r="Y83" s="32"/>
      <c r="Z83" s="32"/>
      <c r="AA83" s="32"/>
      <c r="AB83" s="32"/>
      <c r="AC83" s="32"/>
      <c r="AD83" s="32"/>
      <c r="AE83" s="32"/>
      <c r="AF83" s="32"/>
      <c r="AG83" s="32"/>
      <c r="AH83" s="32"/>
      <c r="AI83" s="32"/>
      <c r="AJ83" s="32"/>
      <c r="AK83" s="32"/>
      <c r="AL83" s="32"/>
      <c r="AM83" s="32"/>
      <c r="AN83" s="32"/>
      <c r="AO83" s="32"/>
      <c r="AP83" s="32"/>
      <c r="AQ83" s="32"/>
      <c r="AR83" s="33"/>
      <c r="BE83" s="32"/>
    </row>
    <row r="84" spans="1:91" s="4" customFormat="1" ht="12" customHeight="1">
      <c r="B84" s="51"/>
      <c r="C84" s="27" t="s">
        <v>13</v>
      </c>
      <c r="L84" s="4" t="str">
        <f>K5</f>
        <v>24033o</v>
      </c>
      <c r="AR84" s="51"/>
    </row>
    <row r="85" spans="1:91" s="5" customFormat="1" ht="36.950000000000003" customHeight="1">
      <c r="B85" s="52"/>
      <c r="C85" s="53" t="s">
        <v>16</v>
      </c>
      <c r="L85" s="407" t="str">
        <f>K6</f>
        <v>VEŘEJNÉ WC ZÁMECKÁ - STAVEBNÍ ÚPRAVY</v>
      </c>
      <c r="M85" s="408"/>
      <c r="N85" s="408"/>
      <c r="O85" s="408"/>
      <c r="P85" s="408"/>
      <c r="Q85" s="408"/>
      <c r="R85" s="408"/>
      <c r="S85" s="408"/>
      <c r="T85" s="408"/>
      <c r="U85" s="408"/>
      <c r="V85" s="408"/>
      <c r="W85" s="408"/>
      <c r="X85" s="408"/>
      <c r="Y85" s="408"/>
      <c r="Z85" s="408"/>
      <c r="AA85" s="408"/>
      <c r="AB85" s="408"/>
      <c r="AC85" s="408"/>
      <c r="AD85" s="408"/>
      <c r="AE85" s="408"/>
      <c r="AF85" s="408"/>
      <c r="AG85" s="408"/>
      <c r="AH85" s="408"/>
      <c r="AI85" s="408"/>
      <c r="AJ85" s="408"/>
      <c r="AR85" s="52"/>
    </row>
    <row r="86" spans="1:91" s="2" customFormat="1" ht="6.95" customHeight="1">
      <c r="A86" s="32"/>
      <c r="B86" s="33"/>
      <c r="C86" s="32"/>
      <c r="D86" s="32"/>
      <c r="E86" s="32"/>
      <c r="F86" s="32"/>
      <c r="G86" s="32"/>
      <c r="H86" s="32"/>
      <c r="I86" s="32"/>
      <c r="J86" s="32"/>
      <c r="K86" s="32"/>
      <c r="L86" s="32"/>
      <c r="M86" s="32"/>
      <c r="N86" s="32"/>
      <c r="O86" s="32"/>
      <c r="P86" s="32"/>
      <c r="Q86" s="32"/>
      <c r="R86" s="32"/>
      <c r="S86" s="32"/>
      <c r="T86" s="32"/>
      <c r="U86" s="32"/>
      <c r="V86" s="32"/>
      <c r="W86" s="32"/>
      <c r="X86" s="32"/>
      <c r="Y86" s="32"/>
      <c r="Z86" s="32"/>
      <c r="AA86" s="32"/>
      <c r="AB86" s="32"/>
      <c r="AC86" s="32"/>
      <c r="AD86" s="32"/>
      <c r="AE86" s="32"/>
      <c r="AF86" s="32"/>
      <c r="AG86" s="32"/>
      <c r="AH86" s="32"/>
      <c r="AI86" s="32"/>
      <c r="AJ86" s="32"/>
      <c r="AK86" s="32"/>
      <c r="AL86" s="32"/>
      <c r="AM86" s="32"/>
      <c r="AN86" s="32"/>
      <c r="AO86" s="32"/>
      <c r="AP86" s="32"/>
      <c r="AQ86" s="32"/>
      <c r="AR86" s="33"/>
      <c r="BE86" s="32"/>
    </row>
    <row r="87" spans="1:91" s="2" customFormat="1" ht="12" customHeight="1">
      <c r="A87" s="32"/>
      <c r="B87" s="33"/>
      <c r="C87" s="27" t="s">
        <v>20</v>
      </c>
      <c r="D87" s="32"/>
      <c r="E87" s="32"/>
      <c r="F87" s="32"/>
      <c r="G87" s="32"/>
      <c r="H87" s="32"/>
      <c r="I87" s="32"/>
      <c r="J87" s="32"/>
      <c r="K87" s="32"/>
      <c r="L87" s="54" t="str">
        <f>IF(K8="","",K8)</f>
        <v>KOLÍN I, ZÁMECKÁ, ST. PARC. Č. 1/2, 4333</v>
      </c>
      <c r="M87" s="32"/>
      <c r="N87" s="32"/>
      <c r="O87" s="32"/>
      <c r="P87" s="32"/>
      <c r="Q87" s="32"/>
      <c r="R87" s="32"/>
      <c r="S87" s="32"/>
      <c r="T87" s="32"/>
      <c r="U87" s="32"/>
      <c r="V87" s="32"/>
      <c r="W87" s="32"/>
      <c r="X87" s="32"/>
      <c r="Y87" s="32"/>
      <c r="Z87" s="32"/>
      <c r="AA87" s="32"/>
      <c r="AB87" s="32"/>
      <c r="AC87" s="32"/>
      <c r="AD87" s="32"/>
      <c r="AE87" s="32"/>
      <c r="AF87" s="32"/>
      <c r="AG87" s="32"/>
      <c r="AH87" s="32"/>
      <c r="AI87" s="27" t="s">
        <v>22</v>
      </c>
      <c r="AJ87" s="32"/>
      <c r="AK87" s="32"/>
      <c r="AL87" s="32"/>
      <c r="AM87" s="385" t="str">
        <f>IF(AN8= "","",AN8)</f>
        <v>2024/09</v>
      </c>
      <c r="AN87" s="385"/>
      <c r="AO87" s="32"/>
      <c r="AP87" s="32"/>
      <c r="AQ87" s="32"/>
      <c r="AR87" s="33"/>
      <c r="BE87" s="32"/>
    </row>
    <row r="88" spans="1:91" s="2" customFormat="1" ht="6.95" customHeight="1">
      <c r="A88" s="32"/>
      <c r="B88" s="33"/>
      <c r="C88" s="32"/>
      <c r="D88" s="32"/>
      <c r="E88" s="32"/>
      <c r="F88" s="32"/>
      <c r="G88" s="32"/>
      <c r="H88" s="32"/>
      <c r="I88" s="32"/>
      <c r="J88" s="32"/>
      <c r="K88" s="32"/>
      <c r="L88" s="32"/>
      <c r="M88" s="32"/>
      <c r="N88" s="32"/>
      <c r="O88" s="32"/>
      <c r="P88" s="32"/>
      <c r="Q88" s="32"/>
      <c r="R88" s="32"/>
      <c r="S88" s="32"/>
      <c r="T88" s="32"/>
      <c r="U88" s="32"/>
      <c r="V88" s="32"/>
      <c r="W88" s="32"/>
      <c r="X88" s="32"/>
      <c r="Y88" s="32"/>
      <c r="Z88" s="32"/>
      <c r="AA88" s="32"/>
      <c r="AB88" s="32"/>
      <c r="AC88" s="32"/>
      <c r="AD88" s="32"/>
      <c r="AE88" s="32"/>
      <c r="AF88" s="32"/>
      <c r="AG88" s="32"/>
      <c r="AH88" s="32"/>
      <c r="AI88" s="32"/>
      <c r="AJ88" s="32"/>
      <c r="AK88" s="32"/>
      <c r="AL88" s="32"/>
      <c r="AM88" s="32"/>
      <c r="AN88" s="32"/>
      <c r="AO88" s="32"/>
      <c r="AP88" s="32"/>
      <c r="AQ88" s="32"/>
      <c r="AR88" s="33"/>
      <c r="BE88" s="32"/>
    </row>
    <row r="89" spans="1:91" s="2" customFormat="1" ht="25.7" customHeight="1">
      <c r="A89" s="32"/>
      <c r="B89" s="33"/>
      <c r="C89" s="27" t="s">
        <v>23</v>
      </c>
      <c r="D89" s="32"/>
      <c r="E89" s="32"/>
      <c r="F89" s="32"/>
      <c r="G89" s="32"/>
      <c r="H89" s="32"/>
      <c r="I89" s="32"/>
      <c r="J89" s="32"/>
      <c r="K89" s="32"/>
      <c r="L89" s="4" t="str">
        <f>IF(E11= "","",E11)</f>
        <v>Město Kolín, Karlovo nám. 78, Kolín I</v>
      </c>
      <c r="M89" s="32"/>
      <c r="N89" s="32"/>
      <c r="O89" s="32"/>
      <c r="P89" s="32"/>
      <c r="Q89" s="32"/>
      <c r="R89" s="32"/>
      <c r="S89" s="32"/>
      <c r="T89" s="32"/>
      <c r="U89" s="32"/>
      <c r="V89" s="32"/>
      <c r="W89" s="32"/>
      <c r="X89" s="32"/>
      <c r="Y89" s="32"/>
      <c r="Z89" s="32"/>
      <c r="AA89" s="32"/>
      <c r="AB89" s="32"/>
      <c r="AC89" s="32"/>
      <c r="AD89" s="32"/>
      <c r="AE89" s="32"/>
      <c r="AF89" s="32"/>
      <c r="AG89" s="32"/>
      <c r="AH89" s="32"/>
      <c r="AI89" s="27" t="s">
        <v>29</v>
      </c>
      <c r="AJ89" s="32"/>
      <c r="AK89" s="32"/>
      <c r="AL89" s="32"/>
      <c r="AM89" s="386" t="str">
        <f>IF(E17="","",E17)</f>
        <v>AZ PROJECT s.r.o., Plynárenská 830, Kolín IV</v>
      </c>
      <c r="AN89" s="387"/>
      <c r="AO89" s="387"/>
      <c r="AP89" s="387"/>
      <c r="AQ89" s="32"/>
      <c r="AR89" s="33"/>
      <c r="AS89" s="388" t="s">
        <v>56</v>
      </c>
      <c r="AT89" s="389"/>
      <c r="AU89" s="56"/>
      <c r="AV89" s="56"/>
      <c r="AW89" s="56"/>
      <c r="AX89" s="56"/>
      <c r="AY89" s="56"/>
      <c r="AZ89" s="56"/>
      <c r="BA89" s="56"/>
      <c r="BB89" s="56"/>
      <c r="BC89" s="56"/>
      <c r="BD89" s="57"/>
      <c r="BE89" s="32"/>
    </row>
    <row r="90" spans="1:91" s="2" customFormat="1" ht="25.7" customHeight="1">
      <c r="A90" s="32"/>
      <c r="B90" s="33"/>
      <c r="C90" s="27" t="s">
        <v>27</v>
      </c>
      <c r="D90" s="32"/>
      <c r="E90" s="32"/>
      <c r="F90" s="32"/>
      <c r="G90" s="32"/>
      <c r="H90" s="32"/>
      <c r="I90" s="32"/>
      <c r="J90" s="32"/>
      <c r="K90" s="32"/>
      <c r="L90" s="4" t="str">
        <f>IF(E14= "Vyplň údaj","",E14)</f>
        <v/>
      </c>
      <c r="M90" s="32"/>
      <c r="N90" s="32"/>
      <c r="O90" s="32"/>
      <c r="P90" s="32"/>
      <c r="Q90" s="32"/>
      <c r="R90" s="32"/>
      <c r="S90" s="32"/>
      <c r="T90" s="32"/>
      <c r="U90" s="32"/>
      <c r="V90" s="32"/>
      <c r="W90" s="32"/>
      <c r="X90" s="32"/>
      <c r="Y90" s="32"/>
      <c r="Z90" s="32"/>
      <c r="AA90" s="32"/>
      <c r="AB90" s="32"/>
      <c r="AC90" s="32"/>
      <c r="AD90" s="32"/>
      <c r="AE90" s="32"/>
      <c r="AF90" s="32"/>
      <c r="AG90" s="32"/>
      <c r="AH90" s="32"/>
      <c r="AI90" s="27" t="s">
        <v>34</v>
      </c>
      <c r="AJ90" s="32"/>
      <c r="AK90" s="32"/>
      <c r="AL90" s="32"/>
      <c r="AM90" s="386" t="str">
        <f>IF(E20="","",E20)</f>
        <v>AZ PROJECT s.r.o., Plynárenská 830, Kolín IV</v>
      </c>
      <c r="AN90" s="387"/>
      <c r="AO90" s="387"/>
      <c r="AP90" s="387"/>
      <c r="AQ90" s="32"/>
      <c r="AR90" s="33"/>
      <c r="AS90" s="390"/>
      <c r="AT90" s="391"/>
      <c r="AU90" s="58"/>
      <c r="AV90" s="58"/>
      <c r="AW90" s="58"/>
      <c r="AX90" s="58"/>
      <c r="AY90" s="58"/>
      <c r="AZ90" s="58"/>
      <c r="BA90" s="58"/>
      <c r="BB90" s="58"/>
      <c r="BC90" s="58"/>
      <c r="BD90" s="59"/>
      <c r="BE90" s="32"/>
    </row>
    <row r="91" spans="1:91" s="2" customFormat="1" ht="10.9" customHeight="1">
      <c r="A91" s="32"/>
      <c r="B91" s="33"/>
      <c r="C91" s="32"/>
      <c r="D91" s="32"/>
      <c r="E91" s="32"/>
      <c r="F91" s="32"/>
      <c r="G91" s="32"/>
      <c r="H91" s="32"/>
      <c r="I91" s="32"/>
      <c r="J91" s="32"/>
      <c r="K91" s="32"/>
      <c r="L91" s="32"/>
      <c r="M91" s="32"/>
      <c r="N91" s="32"/>
      <c r="O91" s="32"/>
      <c r="P91" s="32"/>
      <c r="Q91" s="32"/>
      <c r="R91" s="32"/>
      <c r="S91" s="32"/>
      <c r="T91" s="32"/>
      <c r="U91" s="32"/>
      <c r="V91" s="32"/>
      <c r="W91" s="32"/>
      <c r="X91" s="32"/>
      <c r="Y91" s="32"/>
      <c r="Z91" s="32"/>
      <c r="AA91" s="32"/>
      <c r="AB91" s="32"/>
      <c r="AC91" s="32"/>
      <c r="AD91" s="32"/>
      <c r="AE91" s="32"/>
      <c r="AF91" s="32"/>
      <c r="AG91" s="32"/>
      <c r="AH91" s="32"/>
      <c r="AI91" s="32"/>
      <c r="AJ91" s="32"/>
      <c r="AK91" s="32"/>
      <c r="AL91" s="32"/>
      <c r="AM91" s="32"/>
      <c r="AN91" s="32"/>
      <c r="AO91" s="32"/>
      <c r="AP91" s="32"/>
      <c r="AQ91" s="32"/>
      <c r="AR91" s="33"/>
      <c r="AS91" s="390"/>
      <c r="AT91" s="391"/>
      <c r="AU91" s="58"/>
      <c r="AV91" s="58"/>
      <c r="AW91" s="58"/>
      <c r="AX91" s="58"/>
      <c r="AY91" s="58"/>
      <c r="AZ91" s="58"/>
      <c r="BA91" s="58"/>
      <c r="BB91" s="58"/>
      <c r="BC91" s="58"/>
      <c r="BD91" s="59"/>
      <c r="BE91" s="32"/>
    </row>
    <row r="92" spans="1:91" s="2" customFormat="1" ht="29.25" customHeight="1">
      <c r="A92" s="32"/>
      <c r="B92" s="33"/>
      <c r="C92" s="398" t="s">
        <v>57</v>
      </c>
      <c r="D92" s="399"/>
      <c r="E92" s="399"/>
      <c r="F92" s="399"/>
      <c r="G92" s="399"/>
      <c r="H92" s="60"/>
      <c r="I92" s="400" t="s">
        <v>58</v>
      </c>
      <c r="J92" s="399"/>
      <c r="K92" s="399"/>
      <c r="L92" s="399"/>
      <c r="M92" s="399"/>
      <c r="N92" s="399"/>
      <c r="O92" s="399"/>
      <c r="P92" s="399"/>
      <c r="Q92" s="399"/>
      <c r="R92" s="399"/>
      <c r="S92" s="399"/>
      <c r="T92" s="399"/>
      <c r="U92" s="399"/>
      <c r="V92" s="399"/>
      <c r="W92" s="399"/>
      <c r="X92" s="399"/>
      <c r="Y92" s="399"/>
      <c r="Z92" s="399"/>
      <c r="AA92" s="399"/>
      <c r="AB92" s="399"/>
      <c r="AC92" s="399"/>
      <c r="AD92" s="399"/>
      <c r="AE92" s="399"/>
      <c r="AF92" s="399"/>
      <c r="AG92" s="401" t="s">
        <v>59</v>
      </c>
      <c r="AH92" s="399"/>
      <c r="AI92" s="399"/>
      <c r="AJ92" s="399"/>
      <c r="AK92" s="399"/>
      <c r="AL92" s="399"/>
      <c r="AM92" s="399"/>
      <c r="AN92" s="400" t="s">
        <v>60</v>
      </c>
      <c r="AO92" s="399"/>
      <c r="AP92" s="402"/>
      <c r="AQ92" s="61" t="s">
        <v>61</v>
      </c>
      <c r="AR92" s="33"/>
      <c r="AS92" s="62" t="s">
        <v>62</v>
      </c>
      <c r="AT92" s="63" t="s">
        <v>63</v>
      </c>
      <c r="AU92" s="63" t="s">
        <v>64</v>
      </c>
      <c r="AV92" s="63" t="s">
        <v>65</v>
      </c>
      <c r="AW92" s="63" t="s">
        <v>66</v>
      </c>
      <c r="AX92" s="63" t="s">
        <v>67</v>
      </c>
      <c r="AY92" s="63" t="s">
        <v>68</v>
      </c>
      <c r="AZ92" s="63" t="s">
        <v>69</v>
      </c>
      <c r="BA92" s="63" t="s">
        <v>70</v>
      </c>
      <c r="BB92" s="63" t="s">
        <v>71</v>
      </c>
      <c r="BC92" s="63" t="s">
        <v>72</v>
      </c>
      <c r="BD92" s="64" t="s">
        <v>73</v>
      </c>
      <c r="BE92" s="32"/>
    </row>
    <row r="93" spans="1:91" s="2" customFormat="1" ht="10.9" customHeight="1">
      <c r="A93" s="32"/>
      <c r="B93" s="33"/>
      <c r="C93" s="32"/>
      <c r="D93" s="32"/>
      <c r="E93" s="32"/>
      <c r="F93" s="32"/>
      <c r="G93" s="32"/>
      <c r="H93" s="32"/>
      <c r="I93" s="32"/>
      <c r="J93" s="32"/>
      <c r="K93" s="32"/>
      <c r="L93" s="32"/>
      <c r="M93" s="32"/>
      <c r="N93" s="32"/>
      <c r="O93" s="32"/>
      <c r="P93" s="32"/>
      <c r="Q93" s="32"/>
      <c r="R93" s="32"/>
      <c r="S93" s="32"/>
      <c r="T93" s="32"/>
      <c r="U93" s="32"/>
      <c r="V93" s="32"/>
      <c r="W93" s="32"/>
      <c r="X93" s="32"/>
      <c r="Y93" s="32"/>
      <c r="Z93" s="32"/>
      <c r="AA93" s="32"/>
      <c r="AB93" s="32"/>
      <c r="AC93" s="32"/>
      <c r="AD93" s="32"/>
      <c r="AE93" s="32"/>
      <c r="AF93" s="32"/>
      <c r="AG93" s="32"/>
      <c r="AH93" s="32"/>
      <c r="AI93" s="32"/>
      <c r="AJ93" s="32"/>
      <c r="AK93" s="32"/>
      <c r="AL93" s="32"/>
      <c r="AM93" s="32"/>
      <c r="AN93" s="32"/>
      <c r="AO93" s="32"/>
      <c r="AP93" s="32"/>
      <c r="AQ93" s="32"/>
      <c r="AR93" s="33"/>
      <c r="AS93" s="65"/>
      <c r="AT93" s="66"/>
      <c r="AU93" s="66"/>
      <c r="AV93" s="66"/>
      <c r="AW93" s="66"/>
      <c r="AX93" s="66"/>
      <c r="AY93" s="66"/>
      <c r="AZ93" s="66"/>
      <c r="BA93" s="66"/>
      <c r="BB93" s="66"/>
      <c r="BC93" s="66"/>
      <c r="BD93" s="67"/>
      <c r="BE93" s="32"/>
    </row>
    <row r="94" spans="1:91" s="6" customFormat="1" ht="32.450000000000003" customHeight="1">
      <c r="B94" s="68"/>
      <c r="C94" s="69" t="s">
        <v>74</v>
      </c>
      <c r="D94" s="70"/>
      <c r="E94" s="70"/>
      <c r="F94" s="70"/>
      <c r="G94" s="70"/>
      <c r="H94" s="70"/>
      <c r="I94" s="70"/>
      <c r="J94" s="70"/>
      <c r="K94" s="70"/>
      <c r="L94" s="70"/>
      <c r="M94" s="70"/>
      <c r="N94" s="70"/>
      <c r="O94" s="70"/>
      <c r="P94" s="70"/>
      <c r="Q94" s="70"/>
      <c r="R94" s="70"/>
      <c r="S94" s="70"/>
      <c r="T94" s="70"/>
      <c r="U94" s="70"/>
      <c r="V94" s="70"/>
      <c r="W94" s="70"/>
      <c r="X94" s="70"/>
      <c r="Y94" s="70"/>
      <c r="Z94" s="70"/>
      <c r="AA94" s="70"/>
      <c r="AB94" s="70"/>
      <c r="AC94" s="70"/>
      <c r="AD94" s="70"/>
      <c r="AE94" s="70"/>
      <c r="AF94" s="70"/>
      <c r="AG94" s="396">
        <f>ROUND(AG95,2)</f>
        <v>0</v>
      </c>
      <c r="AH94" s="396"/>
      <c r="AI94" s="396"/>
      <c r="AJ94" s="396"/>
      <c r="AK94" s="396"/>
      <c r="AL94" s="396"/>
      <c r="AM94" s="396"/>
      <c r="AN94" s="397">
        <f>SUM(AG94,AT94)</f>
        <v>0</v>
      </c>
      <c r="AO94" s="397"/>
      <c r="AP94" s="397"/>
      <c r="AQ94" s="72" t="s">
        <v>1</v>
      </c>
      <c r="AR94" s="68"/>
      <c r="AS94" s="73">
        <f>ROUND(AS95,2)</f>
        <v>0</v>
      </c>
      <c r="AT94" s="74">
        <f>ROUND(SUM(AV94:AW94),2)</f>
        <v>0</v>
      </c>
      <c r="AU94" s="75">
        <f>ROUND(AU95,5)</f>
        <v>0</v>
      </c>
      <c r="AV94" s="74">
        <f>ROUND(AZ94*L29,2)</f>
        <v>0</v>
      </c>
      <c r="AW94" s="74">
        <f>ROUND(BA94*L30,2)</f>
        <v>0</v>
      </c>
      <c r="AX94" s="74">
        <f>ROUND(BB94*L29,2)</f>
        <v>0</v>
      </c>
      <c r="AY94" s="74">
        <f>ROUND(BC94*L30,2)</f>
        <v>0</v>
      </c>
      <c r="AZ94" s="74">
        <f t="shared" ref="AZ94:BD95" si="0">ROUND(AZ95,2)</f>
        <v>0</v>
      </c>
      <c r="BA94" s="74">
        <f t="shared" si="0"/>
        <v>0</v>
      </c>
      <c r="BB94" s="74">
        <f t="shared" si="0"/>
        <v>0</v>
      </c>
      <c r="BC94" s="74">
        <f t="shared" si="0"/>
        <v>0</v>
      </c>
      <c r="BD94" s="76">
        <f t="shared" si="0"/>
        <v>0</v>
      </c>
      <c r="BS94" s="77" t="s">
        <v>75</v>
      </c>
      <c r="BT94" s="77" t="s">
        <v>76</v>
      </c>
      <c r="BU94" s="78" t="s">
        <v>77</v>
      </c>
      <c r="BV94" s="77" t="s">
        <v>78</v>
      </c>
      <c r="BW94" s="77" t="s">
        <v>4</v>
      </c>
      <c r="BX94" s="77" t="s">
        <v>79</v>
      </c>
      <c r="CL94" s="77" t="s">
        <v>1</v>
      </c>
    </row>
    <row r="95" spans="1:91" s="7" customFormat="1" ht="24.75" customHeight="1">
      <c r="B95" s="79"/>
      <c r="C95" s="80"/>
      <c r="D95" s="406" t="s">
        <v>80</v>
      </c>
      <c r="E95" s="406"/>
      <c r="F95" s="406"/>
      <c r="G95" s="406"/>
      <c r="H95" s="406"/>
      <c r="I95" s="81"/>
      <c r="J95" s="406" t="s">
        <v>17</v>
      </c>
      <c r="K95" s="406"/>
      <c r="L95" s="406"/>
      <c r="M95" s="406"/>
      <c r="N95" s="406"/>
      <c r="O95" s="406"/>
      <c r="P95" s="406"/>
      <c r="Q95" s="406"/>
      <c r="R95" s="406"/>
      <c r="S95" s="406"/>
      <c r="T95" s="406"/>
      <c r="U95" s="406"/>
      <c r="V95" s="406"/>
      <c r="W95" s="406"/>
      <c r="X95" s="406"/>
      <c r="Y95" s="406"/>
      <c r="Z95" s="406"/>
      <c r="AA95" s="406"/>
      <c r="AB95" s="406"/>
      <c r="AC95" s="406"/>
      <c r="AD95" s="406"/>
      <c r="AE95" s="406"/>
      <c r="AF95" s="406"/>
      <c r="AG95" s="405">
        <f>ROUND(AG96,2)</f>
        <v>0</v>
      </c>
      <c r="AH95" s="404"/>
      <c r="AI95" s="404"/>
      <c r="AJ95" s="404"/>
      <c r="AK95" s="404"/>
      <c r="AL95" s="404"/>
      <c r="AM95" s="404"/>
      <c r="AN95" s="403">
        <f>SUM(AG95,AT95)</f>
        <v>0</v>
      </c>
      <c r="AO95" s="404"/>
      <c r="AP95" s="404"/>
      <c r="AQ95" s="82" t="s">
        <v>81</v>
      </c>
      <c r="AR95" s="79"/>
      <c r="AS95" s="83">
        <f>ROUND(AS96,2)</f>
        <v>0</v>
      </c>
      <c r="AT95" s="84">
        <f>ROUND(SUM(AV95:AW95),2)</f>
        <v>0</v>
      </c>
      <c r="AU95" s="85">
        <f>ROUND(AU96,5)</f>
        <v>0</v>
      </c>
      <c r="AV95" s="84">
        <f>ROUND(AZ95*L29,2)</f>
        <v>0</v>
      </c>
      <c r="AW95" s="84">
        <f>ROUND(BA95*L30,2)</f>
        <v>0</v>
      </c>
      <c r="AX95" s="84">
        <f>ROUND(BB95*L29,2)</f>
        <v>0</v>
      </c>
      <c r="AY95" s="84">
        <f>ROUND(BC95*L30,2)</f>
        <v>0</v>
      </c>
      <c r="AZ95" s="84">
        <f t="shared" si="0"/>
        <v>0</v>
      </c>
      <c r="BA95" s="84">
        <f t="shared" si="0"/>
        <v>0</v>
      </c>
      <c r="BB95" s="84">
        <f t="shared" si="0"/>
        <v>0</v>
      </c>
      <c r="BC95" s="84">
        <f t="shared" si="0"/>
        <v>0</v>
      </c>
      <c r="BD95" s="86">
        <f t="shared" si="0"/>
        <v>0</v>
      </c>
      <c r="BS95" s="87" t="s">
        <v>75</v>
      </c>
      <c r="BT95" s="87" t="s">
        <v>82</v>
      </c>
      <c r="BU95" s="87" t="s">
        <v>77</v>
      </c>
      <c r="BV95" s="87" t="s">
        <v>78</v>
      </c>
      <c r="BW95" s="87" t="s">
        <v>83</v>
      </c>
      <c r="BX95" s="87" t="s">
        <v>4</v>
      </c>
      <c r="CL95" s="87" t="s">
        <v>1</v>
      </c>
      <c r="CM95" s="87" t="s">
        <v>84</v>
      </c>
    </row>
    <row r="96" spans="1:91" s="4" customFormat="1" ht="16.5" customHeight="1">
      <c r="A96" s="88" t="s">
        <v>85</v>
      </c>
      <c r="B96" s="51"/>
      <c r="C96" s="10"/>
      <c r="D96" s="10"/>
      <c r="E96" s="395" t="s">
        <v>86</v>
      </c>
      <c r="F96" s="395"/>
      <c r="G96" s="395"/>
      <c r="H96" s="395"/>
      <c r="I96" s="395"/>
      <c r="J96" s="10"/>
      <c r="K96" s="395" t="s">
        <v>87</v>
      </c>
      <c r="L96" s="395"/>
      <c r="M96" s="395"/>
      <c r="N96" s="395"/>
      <c r="O96" s="395"/>
      <c r="P96" s="395"/>
      <c r="Q96" s="395"/>
      <c r="R96" s="395"/>
      <c r="S96" s="395"/>
      <c r="T96" s="395"/>
      <c r="U96" s="395"/>
      <c r="V96" s="395"/>
      <c r="W96" s="395"/>
      <c r="X96" s="395"/>
      <c r="Y96" s="395"/>
      <c r="Z96" s="395"/>
      <c r="AA96" s="395"/>
      <c r="AB96" s="395"/>
      <c r="AC96" s="395"/>
      <c r="AD96" s="395"/>
      <c r="AE96" s="395"/>
      <c r="AF96" s="395"/>
      <c r="AG96" s="393">
        <f>'24033a - STAVEBNÍ ÚPRAVY'!J32</f>
        <v>0</v>
      </c>
      <c r="AH96" s="394"/>
      <c r="AI96" s="394"/>
      <c r="AJ96" s="394"/>
      <c r="AK96" s="394"/>
      <c r="AL96" s="394"/>
      <c r="AM96" s="394"/>
      <c r="AN96" s="393">
        <f>SUM(AG96,AT96)</f>
        <v>0</v>
      </c>
      <c r="AO96" s="394"/>
      <c r="AP96" s="394"/>
      <c r="AQ96" s="89" t="s">
        <v>88</v>
      </c>
      <c r="AR96" s="51"/>
      <c r="AS96" s="90">
        <v>0</v>
      </c>
      <c r="AT96" s="91">
        <f>ROUND(SUM(AV96:AW96),2)</f>
        <v>0</v>
      </c>
      <c r="AU96" s="92">
        <f>'24033a - STAVEBNÍ ÚPRAVY'!P156</f>
        <v>0</v>
      </c>
      <c r="AV96" s="91">
        <f>'24033a - STAVEBNÍ ÚPRAVY'!J35</f>
        <v>0</v>
      </c>
      <c r="AW96" s="91">
        <f>'24033a - STAVEBNÍ ÚPRAVY'!J36</f>
        <v>0</v>
      </c>
      <c r="AX96" s="91">
        <f>'24033a - STAVEBNÍ ÚPRAVY'!J37</f>
        <v>0</v>
      </c>
      <c r="AY96" s="91">
        <f>'24033a - STAVEBNÍ ÚPRAVY'!J38</f>
        <v>0</v>
      </c>
      <c r="AZ96" s="91">
        <f>'24033a - STAVEBNÍ ÚPRAVY'!F35</f>
        <v>0</v>
      </c>
      <c r="BA96" s="91">
        <f>'24033a - STAVEBNÍ ÚPRAVY'!F36</f>
        <v>0</v>
      </c>
      <c r="BB96" s="91">
        <f>'24033a - STAVEBNÍ ÚPRAVY'!F37</f>
        <v>0</v>
      </c>
      <c r="BC96" s="91">
        <f>'24033a - STAVEBNÍ ÚPRAVY'!F38</f>
        <v>0</v>
      </c>
      <c r="BD96" s="93">
        <f>'24033a - STAVEBNÍ ÚPRAVY'!F39</f>
        <v>0</v>
      </c>
      <c r="BT96" s="25" t="s">
        <v>84</v>
      </c>
      <c r="BV96" s="25" t="s">
        <v>78</v>
      </c>
      <c r="BW96" s="25" t="s">
        <v>89</v>
      </c>
      <c r="BX96" s="25" t="s">
        <v>83</v>
      </c>
      <c r="CL96" s="25" t="s">
        <v>1</v>
      </c>
    </row>
    <row r="97" spans="1:57" s="2" customFormat="1" ht="30" customHeight="1">
      <c r="A97" s="32"/>
      <c r="B97" s="33"/>
      <c r="C97" s="32"/>
      <c r="D97" s="32"/>
      <c r="E97" s="32"/>
      <c r="F97" s="32"/>
      <c r="G97" s="32"/>
      <c r="H97" s="32"/>
      <c r="I97" s="32"/>
      <c r="J97" s="32"/>
      <c r="K97" s="32"/>
      <c r="L97" s="32"/>
      <c r="M97" s="32"/>
      <c r="N97" s="32"/>
      <c r="O97" s="32"/>
      <c r="P97" s="32"/>
      <c r="Q97" s="32"/>
      <c r="R97" s="32"/>
      <c r="S97" s="32"/>
      <c r="T97" s="32"/>
      <c r="U97" s="32"/>
      <c r="V97" s="32"/>
      <c r="W97" s="32"/>
      <c r="X97" s="32"/>
      <c r="Y97" s="32"/>
      <c r="Z97" s="32"/>
      <c r="AA97" s="32"/>
      <c r="AB97" s="32"/>
      <c r="AC97" s="32"/>
      <c r="AD97" s="32"/>
      <c r="AE97" s="32"/>
      <c r="AF97" s="32"/>
      <c r="AG97" s="32"/>
      <c r="AH97" s="32"/>
      <c r="AI97" s="32"/>
      <c r="AJ97" s="32"/>
      <c r="AK97" s="32"/>
      <c r="AL97" s="32"/>
      <c r="AM97" s="32"/>
      <c r="AN97" s="32"/>
      <c r="AO97" s="32"/>
      <c r="AP97" s="32"/>
      <c r="AQ97" s="32"/>
      <c r="AR97" s="33"/>
      <c r="AS97" s="32"/>
      <c r="AT97" s="32"/>
      <c r="AU97" s="32"/>
      <c r="AV97" s="32"/>
      <c r="AW97" s="32"/>
      <c r="AX97" s="32"/>
      <c r="AY97" s="32"/>
      <c r="AZ97" s="32"/>
      <c r="BA97" s="32"/>
      <c r="BB97" s="32"/>
      <c r="BC97" s="32"/>
      <c r="BD97" s="32"/>
      <c r="BE97" s="32"/>
    </row>
    <row r="98" spans="1:57" s="2" customFormat="1" ht="6.95" customHeight="1">
      <c r="A98" s="32"/>
      <c r="B98" s="47"/>
      <c r="C98" s="48"/>
      <c r="D98" s="48"/>
      <c r="E98" s="48"/>
      <c r="F98" s="48"/>
      <c r="G98" s="48"/>
      <c r="H98" s="48"/>
      <c r="I98" s="48"/>
      <c r="J98" s="48"/>
      <c r="K98" s="48"/>
      <c r="L98" s="48"/>
      <c r="M98" s="48"/>
      <c r="N98" s="48"/>
      <c r="O98" s="48"/>
      <c r="P98" s="48"/>
      <c r="Q98" s="48"/>
      <c r="R98" s="48"/>
      <c r="S98" s="48"/>
      <c r="T98" s="48"/>
      <c r="U98" s="48"/>
      <c r="V98" s="48"/>
      <c r="W98" s="48"/>
      <c r="X98" s="48"/>
      <c r="Y98" s="48"/>
      <c r="Z98" s="48"/>
      <c r="AA98" s="48"/>
      <c r="AB98" s="48"/>
      <c r="AC98" s="48"/>
      <c r="AD98" s="48"/>
      <c r="AE98" s="48"/>
      <c r="AF98" s="48"/>
      <c r="AG98" s="48"/>
      <c r="AH98" s="48"/>
      <c r="AI98" s="48"/>
      <c r="AJ98" s="48"/>
      <c r="AK98" s="48"/>
      <c r="AL98" s="48"/>
      <c r="AM98" s="48"/>
      <c r="AN98" s="48"/>
      <c r="AO98" s="48"/>
      <c r="AP98" s="48"/>
      <c r="AQ98" s="48"/>
      <c r="AR98" s="33"/>
      <c r="AS98" s="32"/>
      <c r="AT98" s="32"/>
      <c r="AU98" s="32"/>
      <c r="AV98" s="32"/>
      <c r="AW98" s="32"/>
      <c r="AX98" s="32"/>
      <c r="AY98" s="32"/>
      <c r="AZ98" s="32"/>
      <c r="BA98" s="32"/>
      <c r="BB98" s="32"/>
      <c r="BC98" s="32"/>
      <c r="BD98" s="32"/>
      <c r="BE98" s="32"/>
    </row>
  </sheetData>
  <mergeCells count="46">
    <mergeCell ref="AR2:BE2"/>
    <mergeCell ref="AN96:AP96"/>
    <mergeCell ref="AG96:AM96"/>
    <mergeCell ref="E96:I96"/>
    <mergeCell ref="K96:AF96"/>
    <mergeCell ref="AG94:AM94"/>
    <mergeCell ref="AN94:AP94"/>
    <mergeCell ref="C92:G92"/>
    <mergeCell ref="I92:AF92"/>
    <mergeCell ref="AG92:AM92"/>
    <mergeCell ref="AN92:AP92"/>
    <mergeCell ref="AN95:AP95"/>
    <mergeCell ref="AG95:AM95"/>
    <mergeCell ref="D95:H95"/>
    <mergeCell ref="J95:AF95"/>
    <mergeCell ref="L85:AJ85"/>
    <mergeCell ref="AM87:AN87"/>
    <mergeCell ref="AM89:AP89"/>
    <mergeCell ref="AS89:AT91"/>
    <mergeCell ref="AM90:AP90"/>
    <mergeCell ref="W33:AE33"/>
    <mergeCell ref="AK33:AO33"/>
    <mergeCell ref="L33:P33"/>
    <mergeCell ref="X35:AB35"/>
    <mergeCell ref="AK35:AO35"/>
    <mergeCell ref="AK31:AO31"/>
    <mergeCell ref="L31:P31"/>
    <mergeCell ref="W32:AE32"/>
    <mergeCell ref="AK32:AO32"/>
    <mergeCell ref="L32:P32"/>
    <mergeCell ref="BE5:BE34"/>
    <mergeCell ref="K5:AJ5"/>
    <mergeCell ref="K6:AJ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96" location="'24033a - STAVEBNÍ ÚPRAVY'!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654"/>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92" t="s">
        <v>5</v>
      </c>
      <c r="M2" s="370"/>
      <c r="N2" s="370"/>
      <c r="O2" s="370"/>
      <c r="P2" s="370"/>
      <c r="Q2" s="370"/>
      <c r="R2" s="370"/>
      <c r="S2" s="370"/>
      <c r="T2" s="370"/>
      <c r="U2" s="370"/>
      <c r="V2" s="370"/>
      <c r="AT2" s="17" t="s">
        <v>89</v>
      </c>
    </row>
    <row r="3" spans="1:46" s="1" customFormat="1" ht="6.95" customHeight="1">
      <c r="B3" s="18"/>
      <c r="C3" s="19"/>
      <c r="D3" s="19"/>
      <c r="E3" s="19"/>
      <c r="F3" s="19"/>
      <c r="G3" s="19"/>
      <c r="H3" s="19"/>
      <c r="I3" s="19"/>
      <c r="J3" s="19"/>
      <c r="K3" s="19"/>
      <c r="L3" s="20"/>
      <c r="AT3" s="17" t="s">
        <v>84</v>
      </c>
    </row>
    <row r="4" spans="1:46" s="1" customFormat="1" ht="24.95" customHeight="1">
      <c r="B4" s="20"/>
      <c r="D4" s="21" t="s">
        <v>90</v>
      </c>
      <c r="L4" s="20"/>
      <c r="M4" s="94" t="s">
        <v>10</v>
      </c>
      <c r="AT4" s="17" t="s">
        <v>3</v>
      </c>
    </row>
    <row r="5" spans="1:46" s="1" customFormat="1" ht="6.95" customHeight="1">
      <c r="B5" s="20"/>
      <c r="L5" s="20"/>
    </row>
    <row r="6" spans="1:46" s="1" customFormat="1" ht="12" customHeight="1">
      <c r="B6" s="20"/>
      <c r="D6" s="27" t="s">
        <v>16</v>
      </c>
      <c r="L6" s="20"/>
    </row>
    <row r="7" spans="1:46" s="1" customFormat="1" ht="16.5" customHeight="1">
      <c r="B7" s="20"/>
      <c r="E7" s="410" t="str">
        <f>'Rekapitulace stavby'!K6</f>
        <v>VEŘEJNÉ WC ZÁMECKÁ - STAVEBNÍ ÚPRAVY</v>
      </c>
      <c r="F7" s="411"/>
      <c r="G7" s="411"/>
      <c r="H7" s="411"/>
      <c r="L7" s="20"/>
    </row>
    <row r="8" spans="1:46" s="1" customFormat="1" ht="12" customHeight="1">
      <c r="B8" s="20"/>
      <c r="D8" s="27" t="s">
        <v>91</v>
      </c>
      <c r="L8" s="20"/>
    </row>
    <row r="9" spans="1:46" s="2" customFormat="1" ht="16.5" customHeight="1">
      <c r="A9" s="32"/>
      <c r="B9" s="33"/>
      <c r="C9" s="32"/>
      <c r="D9" s="32"/>
      <c r="E9" s="410" t="s">
        <v>92</v>
      </c>
      <c r="F9" s="409"/>
      <c r="G9" s="409"/>
      <c r="H9" s="409"/>
      <c r="I9" s="32"/>
      <c r="J9" s="32"/>
      <c r="K9" s="32"/>
      <c r="L9" s="42"/>
      <c r="S9" s="32"/>
      <c r="T9" s="32"/>
      <c r="U9" s="32"/>
      <c r="V9" s="32"/>
      <c r="W9" s="32"/>
      <c r="X9" s="32"/>
      <c r="Y9" s="32"/>
      <c r="Z9" s="32"/>
      <c r="AA9" s="32"/>
      <c r="AB9" s="32"/>
      <c r="AC9" s="32"/>
      <c r="AD9" s="32"/>
      <c r="AE9" s="32"/>
    </row>
    <row r="10" spans="1:46" s="2" customFormat="1" ht="12" customHeight="1">
      <c r="A10" s="32"/>
      <c r="B10" s="33"/>
      <c r="C10" s="32"/>
      <c r="D10" s="27" t="s">
        <v>93</v>
      </c>
      <c r="E10" s="32"/>
      <c r="F10" s="32"/>
      <c r="G10" s="32"/>
      <c r="H10" s="32"/>
      <c r="I10" s="32"/>
      <c r="J10" s="32"/>
      <c r="K10" s="32"/>
      <c r="L10" s="42"/>
      <c r="S10" s="32"/>
      <c r="T10" s="32"/>
      <c r="U10" s="32"/>
      <c r="V10" s="32"/>
      <c r="W10" s="32"/>
      <c r="X10" s="32"/>
      <c r="Y10" s="32"/>
      <c r="Z10" s="32"/>
      <c r="AA10" s="32"/>
      <c r="AB10" s="32"/>
      <c r="AC10" s="32"/>
      <c r="AD10" s="32"/>
      <c r="AE10" s="32"/>
    </row>
    <row r="11" spans="1:46" s="2" customFormat="1" ht="16.5" customHeight="1">
      <c r="A11" s="32"/>
      <c r="B11" s="33"/>
      <c r="C11" s="32"/>
      <c r="D11" s="32"/>
      <c r="E11" s="407" t="s">
        <v>94</v>
      </c>
      <c r="F11" s="409"/>
      <c r="G11" s="409"/>
      <c r="H11" s="409"/>
      <c r="I11" s="32"/>
      <c r="J11" s="32"/>
      <c r="K11" s="32"/>
      <c r="L11" s="42"/>
      <c r="S11" s="32"/>
      <c r="T11" s="32"/>
      <c r="U11" s="32"/>
      <c r="V11" s="32"/>
      <c r="W11" s="32"/>
      <c r="X11" s="32"/>
      <c r="Y11" s="32"/>
      <c r="Z11" s="32"/>
      <c r="AA11" s="32"/>
      <c r="AB11" s="32"/>
      <c r="AC11" s="32"/>
      <c r="AD11" s="32"/>
      <c r="AE11" s="32"/>
    </row>
    <row r="12" spans="1:46" s="2" customFormat="1">
      <c r="A12" s="32"/>
      <c r="B12" s="33"/>
      <c r="C12" s="32"/>
      <c r="D12" s="32"/>
      <c r="E12" s="32"/>
      <c r="F12" s="32"/>
      <c r="G12" s="32"/>
      <c r="H12" s="32"/>
      <c r="I12" s="32"/>
      <c r="J12" s="32"/>
      <c r="K12" s="32"/>
      <c r="L12" s="42"/>
      <c r="S12" s="32"/>
      <c r="T12" s="32"/>
      <c r="U12" s="32"/>
      <c r="V12" s="32"/>
      <c r="W12" s="32"/>
      <c r="X12" s="32"/>
      <c r="Y12" s="32"/>
      <c r="Z12" s="32"/>
      <c r="AA12" s="32"/>
      <c r="AB12" s="32"/>
      <c r="AC12" s="32"/>
      <c r="AD12" s="32"/>
      <c r="AE12" s="32"/>
    </row>
    <row r="13" spans="1:46" s="2" customFormat="1" ht="12" customHeight="1">
      <c r="A13" s="32"/>
      <c r="B13" s="33"/>
      <c r="C13" s="32"/>
      <c r="D13" s="27" t="s">
        <v>18</v>
      </c>
      <c r="E13" s="32"/>
      <c r="F13" s="25" t="s">
        <v>1</v>
      </c>
      <c r="G13" s="32"/>
      <c r="H13" s="32"/>
      <c r="I13" s="27" t="s">
        <v>19</v>
      </c>
      <c r="J13" s="25" t="s">
        <v>1</v>
      </c>
      <c r="K13" s="32"/>
      <c r="L13" s="42"/>
      <c r="S13" s="32"/>
      <c r="T13" s="32"/>
      <c r="U13" s="32"/>
      <c r="V13" s="32"/>
      <c r="W13" s="32"/>
      <c r="X13" s="32"/>
      <c r="Y13" s="32"/>
      <c r="Z13" s="32"/>
      <c r="AA13" s="32"/>
      <c r="AB13" s="32"/>
      <c r="AC13" s="32"/>
      <c r="AD13" s="32"/>
      <c r="AE13" s="32"/>
    </row>
    <row r="14" spans="1:46" s="2" customFormat="1" ht="12" customHeight="1">
      <c r="A14" s="32"/>
      <c r="B14" s="33"/>
      <c r="C14" s="32"/>
      <c r="D14" s="27" t="s">
        <v>20</v>
      </c>
      <c r="E14" s="32"/>
      <c r="F14" s="25" t="s">
        <v>21</v>
      </c>
      <c r="G14" s="32"/>
      <c r="H14" s="32"/>
      <c r="I14" s="27" t="s">
        <v>22</v>
      </c>
      <c r="J14" s="55" t="str">
        <f>'Rekapitulace stavby'!AN8</f>
        <v>2024/09</v>
      </c>
      <c r="K14" s="32"/>
      <c r="L14" s="42"/>
      <c r="S14" s="32"/>
      <c r="T14" s="32"/>
      <c r="U14" s="32"/>
      <c r="V14" s="32"/>
      <c r="W14" s="32"/>
      <c r="X14" s="32"/>
      <c r="Y14" s="32"/>
      <c r="Z14" s="32"/>
      <c r="AA14" s="32"/>
      <c r="AB14" s="32"/>
      <c r="AC14" s="32"/>
      <c r="AD14" s="32"/>
      <c r="AE14" s="32"/>
    </row>
    <row r="15" spans="1:46" s="2" customFormat="1" ht="10.9" customHeight="1">
      <c r="A15" s="32"/>
      <c r="B15" s="33"/>
      <c r="C15" s="32"/>
      <c r="D15" s="32"/>
      <c r="E15" s="32"/>
      <c r="F15" s="32"/>
      <c r="G15" s="32"/>
      <c r="H15" s="32"/>
      <c r="I15" s="32"/>
      <c r="J15" s="32"/>
      <c r="K15" s="32"/>
      <c r="L15" s="42"/>
      <c r="S15" s="32"/>
      <c r="T15" s="32"/>
      <c r="U15" s="32"/>
      <c r="V15" s="32"/>
      <c r="W15" s="32"/>
      <c r="X15" s="32"/>
      <c r="Y15" s="32"/>
      <c r="Z15" s="32"/>
      <c r="AA15" s="32"/>
      <c r="AB15" s="32"/>
      <c r="AC15" s="32"/>
      <c r="AD15" s="32"/>
      <c r="AE15" s="32"/>
    </row>
    <row r="16" spans="1:46" s="2" customFormat="1" ht="12" customHeight="1">
      <c r="A16" s="32"/>
      <c r="B16" s="33"/>
      <c r="C16" s="32"/>
      <c r="D16" s="27" t="s">
        <v>23</v>
      </c>
      <c r="E16" s="32"/>
      <c r="F16" s="32"/>
      <c r="G16" s="32"/>
      <c r="H16" s="32"/>
      <c r="I16" s="27" t="s">
        <v>24</v>
      </c>
      <c r="J16" s="25" t="s">
        <v>1</v>
      </c>
      <c r="K16" s="32"/>
      <c r="L16" s="42"/>
      <c r="S16" s="32"/>
      <c r="T16" s="32"/>
      <c r="U16" s="32"/>
      <c r="V16" s="32"/>
      <c r="W16" s="32"/>
      <c r="X16" s="32"/>
      <c r="Y16" s="32"/>
      <c r="Z16" s="32"/>
      <c r="AA16" s="32"/>
      <c r="AB16" s="32"/>
      <c r="AC16" s="32"/>
      <c r="AD16" s="32"/>
      <c r="AE16" s="32"/>
    </row>
    <row r="17" spans="1:31" s="2" customFormat="1" ht="18" customHeight="1">
      <c r="A17" s="32"/>
      <c r="B17" s="33"/>
      <c r="C17" s="32"/>
      <c r="D17" s="32"/>
      <c r="E17" s="25" t="s">
        <v>25</v>
      </c>
      <c r="F17" s="32"/>
      <c r="G17" s="32"/>
      <c r="H17" s="32"/>
      <c r="I17" s="27" t="s">
        <v>26</v>
      </c>
      <c r="J17" s="25" t="s">
        <v>1</v>
      </c>
      <c r="K17" s="32"/>
      <c r="L17" s="42"/>
      <c r="S17" s="32"/>
      <c r="T17" s="32"/>
      <c r="U17" s="32"/>
      <c r="V17" s="32"/>
      <c r="W17" s="32"/>
      <c r="X17" s="32"/>
      <c r="Y17" s="32"/>
      <c r="Z17" s="32"/>
      <c r="AA17" s="32"/>
      <c r="AB17" s="32"/>
      <c r="AC17" s="32"/>
      <c r="AD17" s="32"/>
      <c r="AE17" s="32"/>
    </row>
    <row r="18" spans="1:31" s="2" customFormat="1" ht="6.95" customHeight="1">
      <c r="A18" s="32"/>
      <c r="B18" s="33"/>
      <c r="C18" s="32"/>
      <c r="D18" s="32"/>
      <c r="E18" s="32"/>
      <c r="F18" s="32"/>
      <c r="G18" s="32"/>
      <c r="H18" s="32"/>
      <c r="I18" s="32"/>
      <c r="J18" s="32"/>
      <c r="K18" s="32"/>
      <c r="L18" s="42"/>
      <c r="S18" s="32"/>
      <c r="T18" s="32"/>
      <c r="U18" s="32"/>
      <c r="V18" s="32"/>
      <c r="W18" s="32"/>
      <c r="X18" s="32"/>
      <c r="Y18" s="32"/>
      <c r="Z18" s="32"/>
      <c r="AA18" s="32"/>
      <c r="AB18" s="32"/>
      <c r="AC18" s="32"/>
      <c r="AD18" s="32"/>
      <c r="AE18" s="32"/>
    </row>
    <row r="19" spans="1:31" s="2" customFormat="1" ht="12" customHeight="1">
      <c r="A19" s="32"/>
      <c r="B19" s="33"/>
      <c r="C19" s="32"/>
      <c r="D19" s="27" t="s">
        <v>27</v>
      </c>
      <c r="E19" s="32"/>
      <c r="F19" s="32"/>
      <c r="G19" s="32"/>
      <c r="H19" s="32"/>
      <c r="I19" s="27" t="s">
        <v>24</v>
      </c>
      <c r="J19" s="28" t="str">
        <f>'Rekapitulace stavby'!AN13</f>
        <v>Vyplň údaj</v>
      </c>
      <c r="K19" s="32"/>
      <c r="L19" s="42"/>
      <c r="S19" s="32"/>
      <c r="T19" s="32"/>
      <c r="U19" s="32"/>
      <c r="V19" s="32"/>
      <c r="W19" s="32"/>
      <c r="X19" s="32"/>
      <c r="Y19" s="32"/>
      <c r="Z19" s="32"/>
      <c r="AA19" s="32"/>
      <c r="AB19" s="32"/>
      <c r="AC19" s="32"/>
      <c r="AD19" s="32"/>
      <c r="AE19" s="32"/>
    </row>
    <row r="20" spans="1:31" s="2" customFormat="1" ht="18" customHeight="1">
      <c r="A20" s="32"/>
      <c r="B20" s="33"/>
      <c r="C20" s="32"/>
      <c r="D20" s="32"/>
      <c r="E20" s="412" t="str">
        <f>'Rekapitulace stavby'!E14</f>
        <v>Vyplň údaj</v>
      </c>
      <c r="F20" s="369"/>
      <c r="G20" s="369"/>
      <c r="H20" s="369"/>
      <c r="I20" s="27" t="s">
        <v>26</v>
      </c>
      <c r="J20" s="28" t="str">
        <f>'Rekapitulace stavby'!AN14</f>
        <v>Vyplň údaj</v>
      </c>
      <c r="K20" s="32"/>
      <c r="L20" s="42"/>
      <c r="S20" s="32"/>
      <c r="T20" s="32"/>
      <c r="U20" s="32"/>
      <c r="V20" s="32"/>
      <c r="W20" s="32"/>
      <c r="X20" s="32"/>
      <c r="Y20" s="32"/>
      <c r="Z20" s="32"/>
      <c r="AA20" s="32"/>
      <c r="AB20" s="32"/>
      <c r="AC20" s="32"/>
      <c r="AD20" s="32"/>
      <c r="AE20" s="32"/>
    </row>
    <row r="21" spans="1:31" s="2" customFormat="1" ht="6.95" customHeight="1">
      <c r="A21" s="32"/>
      <c r="B21" s="33"/>
      <c r="C21" s="32"/>
      <c r="D21" s="32"/>
      <c r="E21" s="32"/>
      <c r="F21" s="32"/>
      <c r="G21" s="32"/>
      <c r="H21" s="32"/>
      <c r="I21" s="32"/>
      <c r="J21" s="32"/>
      <c r="K21" s="32"/>
      <c r="L21" s="42"/>
      <c r="S21" s="32"/>
      <c r="T21" s="32"/>
      <c r="U21" s="32"/>
      <c r="V21" s="32"/>
      <c r="W21" s="32"/>
      <c r="X21" s="32"/>
      <c r="Y21" s="32"/>
      <c r="Z21" s="32"/>
      <c r="AA21" s="32"/>
      <c r="AB21" s="32"/>
      <c r="AC21" s="32"/>
      <c r="AD21" s="32"/>
      <c r="AE21" s="32"/>
    </row>
    <row r="22" spans="1:31" s="2" customFormat="1" ht="12" customHeight="1">
      <c r="A22" s="32"/>
      <c r="B22" s="33"/>
      <c r="C22" s="32"/>
      <c r="D22" s="27" t="s">
        <v>29</v>
      </c>
      <c r="E22" s="32"/>
      <c r="F22" s="32"/>
      <c r="G22" s="32"/>
      <c r="H22" s="32"/>
      <c r="I22" s="27" t="s">
        <v>24</v>
      </c>
      <c r="J22" s="25" t="s">
        <v>30</v>
      </c>
      <c r="K22" s="32"/>
      <c r="L22" s="42"/>
      <c r="S22" s="32"/>
      <c r="T22" s="32"/>
      <c r="U22" s="32"/>
      <c r="V22" s="32"/>
      <c r="W22" s="32"/>
      <c r="X22" s="32"/>
      <c r="Y22" s="32"/>
      <c r="Z22" s="32"/>
      <c r="AA22" s="32"/>
      <c r="AB22" s="32"/>
      <c r="AC22" s="32"/>
      <c r="AD22" s="32"/>
      <c r="AE22" s="32"/>
    </row>
    <row r="23" spans="1:31" s="2" customFormat="1" ht="18" customHeight="1">
      <c r="A23" s="32"/>
      <c r="B23" s="33"/>
      <c r="C23" s="32"/>
      <c r="D23" s="32"/>
      <c r="E23" s="25" t="s">
        <v>31</v>
      </c>
      <c r="F23" s="32"/>
      <c r="G23" s="32"/>
      <c r="H23" s="32"/>
      <c r="I23" s="27" t="s">
        <v>26</v>
      </c>
      <c r="J23" s="25" t="s">
        <v>32</v>
      </c>
      <c r="K23" s="32"/>
      <c r="L23" s="42"/>
      <c r="S23" s="32"/>
      <c r="T23" s="32"/>
      <c r="U23" s="32"/>
      <c r="V23" s="32"/>
      <c r="W23" s="32"/>
      <c r="X23" s="32"/>
      <c r="Y23" s="32"/>
      <c r="Z23" s="32"/>
      <c r="AA23" s="32"/>
      <c r="AB23" s="32"/>
      <c r="AC23" s="32"/>
      <c r="AD23" s="32"/>
      <c r="AE23" s="32"/>
    </row>
    <row r="24" spans="1:31" s="2" customFormat="1" ht="6.95" customHeight="1">
      <c r="A24" s="32"/>
      <c r="B24" s="33"/>
      <c r="C24" s="32"/>
      <c r="D24" s="32"/>
      <c r="E24" s="32"/>
      <c r="F24" s="32"/>
      <c r="G24" s="32"/>
      <c r="H24" s="32"/>
      <c r="I24" s="32"/>
      <c r="J24" s="32"/>
      <c r="K24" s="32"/>
      <c r="L24" s="42"/>
      <c r="S24" s="32"/>
      <c r="T24" s="32"/>
      <c r="U24" s="32"/>
      <c r="V24" s="32"/>
      <c r="W24" s="32"/>
      <c r="X24" s="32"/>
      <c r="Y24" s="32"/>
      <c r="Z24" s="32"/>
      <c r="AA24" s="32"/>
      <c r="AB24" s="32"/>
      <c r="AC24" s="32"/>
      <c r="AD24" s="32"/>
      <c r="AE24" s="32"/>
    </row>
    <row r="25" spans="1:31" s="2" customFormat="1" ht="12" customHeight="1">
      <c r="A25" s="32"/>
      <c r="B25" s="33"/>
      <c r="C25" s="32"/>
      <c r="D25" s="27" t="s">
        <v>34</v>
      </c>
      <c r="E25" s="32"/>
      <c r="F25" s="32"/>
      <c r="G25" s="32"/>
      <c r="H25" s="32"/>
      <c r="I25" s="27" t="s">
        <v>24</v>
      </c>
      <c r="J25" s="25" t="s">
        <v>30</v>
      </c>
      <c r="K25" s="32"/>
      <c r="L25" s="42"/>
      <c r="S25" s="32"/>
      <c r="T25" s="32"/>
      <c r="U25" s="32"/>
      <c r="V25" s="32"/>
      <c r="W25" s="32"/>
      <c r="X25" s="32"/>
      <c r="Y25" s="32"/>
      <c r="Z25" s="32"/>
      <c r="AA25" s="32"/>
      <c r="AB25" s="32"/>
      <c r="AC25" s="32"/>
      <c r="AD25" s="32"/>
      <c r="AE25" s="32"/>
    </row>
    <row r="26" spans="1:31" s="2" customFormat="1" ht="18" customHeight="1">
      <c r="A26" s="32"/>
      <c r="B26" s="33"/>
      <c r="C26" s="32"/>
      <c r="D26" s="32"/>
      <c r="E26" s="25" t="s">
        <v>31</v>
      </c>
      <c r="F26" s="32"/>
      <c r="G26" s="32"/>
      <c r="H26" s="32"/>
      <c r="I26" s="27" t="s">
        <v>26</v>
      </c>
      <c r="J26" s="25" t="s">
        <v>32</v>
      </c>
      <c r="K26" s="32"/>
      <c r="L26" s="42"/>
      <c r="S26" s="32"/>
      <c r="T26" s="32"/>
      <c r="U26" s="32"/>
      <c r="V26" s="32"/>
      <c r="W26" s="32"/>
      <c r="X26" s="32"/>
      <c r="Y26" s="32"/>
      <c r="Z26" s="32"/>
      <c r="AA26" s="32"/>
      <c r="AB26" s="32"/>
      <c r="AC26" s="32"/>
      <c r="AD26" s="32"/>
      <c r="AE26" s="32"/>
    </row>
    <row r="27" spans="1:31" s="2" customFormat="1" ht="6.95" customHeight="1">
      <c r="A27" s="32"/>
      <c r="B27" s="33"/>
      <c r="C27" s="32"/>
      <c r="D27" s="32"/>
      <c r="E27" s="32"/>
      <c r="F27" s="32"/>
      <c r="G27" s="32"/>
      <c r="H27" s="32"/>
      <c r="I27" s="32"/>
      <c r="J27" s="32"/>
      <c r="K27" s="32"/>
      <c r="L27" s="42"/>
      <c r="S27" s="32"/>
      <c r="T27" s="32"/>
      <c r="U27" s="32"/>
      <c r="V27" s="32"/>
      <c r="W27" s="32"/>
      <c r="X27" s="32"/>
      <c r="Y27" s="32"/>
      <c r="Z27" s="32"/>
      <c r="AA27" s="32"/>
      <c r="AB27" s="32"/>
      <c r="AC27" s="32"/>
      <c r="AD27" s="32"/>
      <c r="AE27" s="32"/>
    </row>
    <row r="28" spans="1:31" s="2" customFormat="1" ht="12" customHeight="1">
      <c r="A28" s="32"/>
      <c r="B28" s="33"/>
      <c r="C28" s="32"/>
      <c r="D28" s="27" t="s">
        <v>35</v>
      </c>
      <c r="E28" s="32"/>
      <c r="F28" s="32"/>
      <c r="G28" s="32"/>
      <c r="H28" s="32"/>
      <c r="I28" s="32"/>
      <c r="J28" s="32"/>
      <c r="K28" s="32"/>
      <c r="L28" s="42"/>
      <c r="S28" s="32"/>
      <c r="T28" s="32"/>
      <c r="U28" s="32"/>
      <c r="V28" s="32"/>
      <c r="W28" s="32"/>
      <c r="X28" s="32"/>
      <c r="Y28" s="32"/>
      <c r="Z28" s="32"/>
      <c r="AA28" s="32"/>
      <c r="AB28" s="32"/>
      <c r="AC28" s="32"/>
      <c r="AD28" s="32"/>
      <c r="AE28" s="32"/>
    </row>
    <row r="29" spans="1:31" s="8" customFormat="1" ht="16.5" customHeight="1">
      <c r="A29" s="95"/>
      <c r="B29" s="96"/>
      <c r="C29" s="95"/>
      <c r="D29" s="95"/>
      <c r="E29" s="374" t="s">
        <v>1</v>
      </c>
      <c r="F29" s="374"/>
      <c r="G29" s="374"/>
      <c r="H29" s="374"/>
      <c r="I29" s="95"/>
      <c r="J29" s="95"/>
      <c r="K29" s="95"/>
      <c r="L29" s="97"/>
      <c r="S29" s="95"/>
      <c r="T29" s="95"/>
      <c r="U29" s="95"/>
      <c r="V29" s="95"/>
      <c r="W29" s="95"/>
      <c r="X29" s="95"/>
      <c r="Y29" s="95"/>
      <c r="Z29" s="95"/>
      <c r="AA29" s="95"/>
      <c r="AB29" s="95"/>
      <c r="AC29" s="95"/>
      <c r="AD29" s="95"/>
      <c r="AE29" s="95"/>
    </row>
    <row r="30" spans="1:31" s="2" customFormat="1" ht="6.95" customHeight="1">
      <c r="A30" s="32"/>
      <c r="B30" s="33"/>
      <c r="C30" s="32"/>
      <c r="D30" s="32"/>
      <c r="E30" s="32"/>
      <c r="F30" s="32"/>
      <c r="G30" s="32"/>
      <c r="H30" s="32"/>
      <c r="I30" s="32"/>
      <c r="J30" s="32"/>
      <c r="K30" s="32"/>
      <c r="L30" s="42"/>
      <c r="S30" s="32"/>
      <c r="T30" s="32"/>
      <c r="U30" s="32"/>
      <c r="V30" s="32"/>
      <c r="W30" s="32"/>
      <c r="X30" s="32"/>
      <c r="Y30" s="32"/>
      <c r="Z30" s="32"/>
      <c r="AA30" s="32"/>
      <c r="AB30" s="32"/>
      <c r="AC30" s="32"/>
      <c r="AD30" s="32"/>
      <c r="AE30" s="32"/>
    </row>
    <row r="31" spans="1:31" s="2" customFormat="1" ht="6.95" customHeight="1">
      <c r="A31" s="32"/>
      <c r="B31" s="33"/>
      <c r="C31" s="32"/>
      <c r="D31" s="66"/>
      <c r="E31" s="66"/>
      <c r="F31" s="66"/>
      <c r="G31" s="66"/>
      <c r="H31" s="66"/>
      <c r="I31" s="66"/>
      <c r="J31" s="66"/>
      <c r="K31" s="66"/>
      <c r="L31" s="42"/>
      <c r="S31" s="32"/>
      <c r="T31" s="32"/>
      <c r="U31" s="32"/>
      <c r="V31" s="32"/>
      <c r="W31" s="32"/>
      <c r="X31" s="32"/>
      <c r="Y31" s="32"/>
      <c r="Z31" s="32"/>
      <c r="AA31" s="32"/>
      <c r="AB31" s="32"/>
      <c r="AC31" s="32"/>
      <c r="AD31" s="32"/>
      <c r="AE31" s="32"/>
    </row>
    <row r="32" spans="1:31" s="2" customFormat="1" ht="25.35" customHeight="1">
      <c r="A32" s="32"/>
      <c r="B32" s="33"/>
      <c r="C32" s="32"/>
      <c r="D32" s="98" t="s">
        <v>36</v>
      </c>
      <c r="E32" s="32"/>
      <c r="F32" s="32"/>
      <c r="G32" s="32"/>
      <c r="H32" s="32"/>
      <c r="I32" s="32"/>
      <c r="J32" s="71">
        <f>ROUND(J156, 2)</f>
        <v>0</v>
      </c>
      <c r="K32" s="32"/>
      <c r="L32" s="42"/>
      <c r="S32" s="32"/>
      <c r="T32" s="32"/>
      <c r="U32" s="32"/>
      <c r="V32" s="32"/>
      <c r="W32" s="32"/>
      <c r="X32" s="32"/>
      <c r="Y32" s="32"/>
      <c r="Z32" s="32"/>
      <c r="AA32" s="32"/>
      <c r="AB32" s="32"/>
      <c r="AC32" s="32"/>
      <c r="AD32" s="32"/>
      <c r="AE32" s="32"/>
    </row>
    <row r="33" spans="1:31" s="2" customFormat="1" ht="6.95" customHeight="1">
      <c r="A33" s="32"/>
      <c r="B33" s="33"/>
      <c r="C33" s="32"/>
      <c r="D33" s="66"/>
      <c r="E33" s="66"/>
      <c r="F33" s="66"/>
      <c r="G33" s="66"/>
      <c r="H33" s="66"/>
      <c r="I33" s="66"/>
      <c r="J33" s="66"/>
      <c r="K33" s="66"/>
      <c r="L33" s="42"/>
      <c r="S33" s="32"/>
      <c r="T33" s="32"/>
      <c r="U33" s="32"/>
      <c r="V33" s="32"/>
      <c r="W33" s="32"/>
      <c r="X33" s="32"/>
      <c r="Y33" s="32"/>
      <c r="Z33" s="32"/>
      <c r="AA33" s="32"/>
      <c r="AB33" s="32"/>
      <c r="AC33" s="32"/>
      <c r="AD33" s="32"/>
      <c r="AE33" s="32"/>
    </row>
    <row r="34" spans="1:31" s="2" customFormat="1" ht="14.45" customHeight="1">
      <c r="A34" s="32"/>
      <c r="B34" s="33"/>
      <c r="C34" s="32"/>
      <c r="D34" s="32"/>
      <c r="E34" s="32"/>
      <c r="F34" s="36" t="s">
        <v>38</v>
      </c>
      <c r="G34" s="32"/>
      <c r="H34" s="32"/>
      <c r="I34" s="36" t="s">
        <v>37</v>
      </c>
      <c r="J34" s="36" t="s">
        <v>39</v>
      </c>
      <c r="K34" s="32"/>
      <c r="L34" s="42"/>
      <c r="S34" s="32"/>
      <c r="T34" s="32"/>
      <c r="U34" s="32"/>
      <c r="V34" s="32"/>
      <c r="W34" s="32"/>
      <c r="X34" s="32"/>
      <c r="Y34" s="32"/>
      <c r="Z34" s="32"/>
      <c r="AA34" s="32"/>
      <c r="AB34" s="32"/>
      <c r="AC34" s="32"/>
      <c r="AD34" s="32"/>
      <c r="AE34" s="32"/>
    </row>
    <row r="35" spans="1:31" s="2" customFormat="1" ht="14.45" customHeight="1">
      <c r="A35" s="32"/>
      <c r="B35" s="33"/>
      <c r="C35" s="32"/>
      <c r="D35" s="99" t="s">
        <v>40</v>
      </c>
      <c r="E35" s="27" t="s">
        <v>41</v>
      </c>
      <c r="F35" s="100">
        <f>ROUND((SUM(BE156:BE653)),  2)</f>
        <v>0</v>
      </c>
      <c r="G35" s="32"/>
      <c r="H35" s="32"/>
      <c r="I35" s="101">
        <v>0.21</v>
      </c>
      <c r="J35" s="100">
        <f>ROUND(((SUM(BE156:BE653))*I35),  2)</f>
        <v>0</v>
      </c>
      <c r="K35" s="32"/>
      <c r="L35" s="42"/>
      <c r="S35" s="32"/>
      <c r="T35" s="32"/>
      <c r="U35" s="32"/>
      <c r="V35" s="32"/>
      <c r="W35" s="32"/>
      <c r="X35" s="32"/>
      <c r="Y35" s="32"/>
      <c r="Z35" s="32"/>
      <c r="AA35" s="32"/>
      <c r="AB35" s="32"/>
      <c r="AC35" s="32"/>
      <c r="AD35" s="32"/>
      <c r="AE35" s="32"/>
    </row>
    <row r="36" spans="1:31" s="2" customFormat="1" ht="14.45" customHeight="1">
      <c r="A36" s="32"/>
      <c r="B36" s="33"/>
      <c r="C36" s="32"/>
      <c r="D36" s="32"/>
      <c r="E36" s="27" t="s">
        <v>42</v>
      </c>
      <c r="F36" s="100">
        <f>ROUND((SUM(BF156:BF653)),  2)</f>
        <v>0</v>
      </c>
      <c r="G36" s="32"/>
      <c r="H36" s="32"/>
      <c r="I36" s="101">
        <v>0.12</v>
      </c>
      <c r="J36" s="100">
        <f>ROUND(((SUM(BF156:BF653))*I36),  2)</f>
        <v>0</v>
      </c>
      <c r="K36" s="32"/>
      <c r="L36" s="42"/>
      <c r="S36" s="32"/>
      <c r="T36" s="32"/>
      <c r="U36" s="32"/>
      <c r="V36" s="32"/>
      <c r="W36" s="32"/>
      <c r="X36" s="32"/>
      <c r="Y36" s="32"/>
      <c r="Z36" s="32"/>
      <c r="AA36" s="32"/>
      <c r="AB36" s="32"/>
      <c r="AC36" s="32"/>
      <c r="AD36" s="32"/>
      <c r="AE36" s="32"/>
    </row>
    <row r="37" spans="1:31" s="2" customFormat="1" ht="14.45" hidden="1" customHeight="1">
      <c r="A37" s="32"/>
      <c r="B37" s="33"/>
      <c r="C37" s="32"/>
      <c r="D37" s="32"/>
      <c r="E37" s="27" t="s">
        <v>43</v>
      </c>
      <c r="F37" s="100">
        <f>ROUND((SUM(BG156:BG653)),  2)</f>
        <v>0</v>
      </c>
      <c r="G37" s="32"/>
      <c r="H37" s="32"/>
      <c r="I37" s="101">
        <v>0.21</v>
      </c>
      <c r="J37" s="100">
        <f>0</f>
        <v>0</v>
      </c>
      <c r="K37" s="32"/>
      <c r="L37" s="42"/>
      <c r="S37" s="32"/>
      <c r="T37" s="32"/>
      <c r="U37" s="32"/>
      <c r="V37" s="32"/>
      <c r="W37" s="32"/>
      <c r="X37" s="32"/>
      <c r="Y37" s="32"/>
      <c r="Z37" s="32"/>
      <c r="AA37" s="32"/>
      <c r="AB37" s="32"/>
      <c r="AC37" s="32"/>
      <c r="AD37" s="32"/>
      <c r="AE37" s="32"/>
    </row>
    <row r="38" spans="1:31" s="2" customFormat="1" ht="14.45" hidden="1" customHeight="1">
      <c r="A38" s="32"/>
      <c r="B38" s="33"/>
      <c r="C38" s="32"/>
      <c r="D38" s="32"/>
      <c r="E38" s="27" t="s">
        <v>44</v>
      </c>
      <c r="F38" s="100">
        <f>ROUND((SUM(BH156:BH653)),  2)</f>
        <v>0</v>
      </c>
      <c r="G38" s="32"/>
      <c r="H38" s="32"/>
      <c r="I38" s="101">
        <v>0.12</v>
      </c>
      <c r="J38" s="100">
        <f>0</f>
        <v>0</v>
      </c>
      <c r="K38" s="32"/>
      <c r="L38" s="42"/>
      <c r="S38" s="32"/>
      <c r="T38" s="32"/>
      <c r="U38" s="32"/>
      <c r="V38" s="32"/>
      <c r="W38" s="32"/>
      <c r="X38" s="32"/>
      <c r="Y38" s="32"/>
      <c r="Z38" s="32"/>
      <c r="AA38" s="32"/>
      <c r="AB38" s="32"/>
      <c r="AC38" s="32"/>
      <c r="AD38" s="32"/>
      <c r="AE38" s="32"/>
    </row>
    <row r="39" spans="1:31" s="2" customFormat="1" ht="14.45" hidden="1" customHeight="1">
      <c r="A39" s="32"/>
      <c r="B39" s="33"/>
      <c r="C39" s="32"/>
      <c r="D39" s="32"/>
      <c r="E39" s="27" t="s">
        <v>45</v>
      </c>
      <c r="F39" s="100">
        <f>ROUND((SUM(BI156:BI653)),  2)</f>
        <v>0</v>
      </c>
      <c r="G39" s="32"/>
      <c r="H39" s="32"/>
      <c r="I39" s="101">
        <v>0</v>
      </c>
      <c r="J39" s="100">
        <f>0</f>
        <v>0</v>
      </c>
      <c r="K39" s="32"/>
      <c r="L39" s="42"/>
      <c r="S39" s="32"/>
      <c r="T39" s="32"/>
      <c r="U39" s="32"/>
      <c r="V39" s="32"/>
      <c r="W39" s="32"/>
      <c r="X39" s="32"/>
      <c r="Y39" s="32"/>
      <c r="Z39" s="32"/>
      <c r="AA39" s="32"/>
      <c r="AB39" s="32"/>
      <c r="AC39" s="32"/>
      <c r="AD39" s="32"/>
      <c r="AE39" s="32"/>
    </row>
    <row r="40" spans="1:31" s="2" customFormat="1" ht="6.95" customHeight="1">
      <c r="A40" s="32"/>
      <c r="B40" s="33"/>
      <c r="C40" s="32"/>
      <c r="D40" s="32"/>
      <c r="E40" s="32"/>
      <c r="F40" s="32"/>
      <c r="G40" s="32"/>
      <c r="H40" s="32"/>
      <c r="I40" s="32"/>
      <c r="J40" s="32"/>
      <c r="K40" s="32"/>
      <c r="L40" s="42"/>
      <c r="S40" s="32"/>
      <c r="T40" s="32"/>
      <c r="U40" s="32"/>
      <c r="V40" s="32"/>
      <c r="W40" s="32"/>
      <c r="X40" s="32"/>
      <c r="Y40" s="32"/>
      <c r="Z40" s="32"/>
      <c r="AA40" s="32"/>
      <c r="AB40" s="32"/>
      <c r="AC40" s="32"/>
      <c r="AD40" s="32"/>
      <c r="AE40" s="32"/>
    </row>
    <row r="41" spans="1:31" s="2" customFormat="1" ht="25.35" customHeight="1">
      <c r="A41" s="32"/>
      <c r="B41" s="33"/>
      <c r="C41" s="102"/>
      <c r="D41" s="103" t="s">
        <v>46</v>
      </c>
      <c r="E41" s="60"/>
      <c r="F41" s="60"/>
      <c r="G41" s="104" t="s">
        <v>47</v>
      </c>
      <c r="H41" s="105" t="s">
        <v>48</v>
      </c>
      <c r="I41" s="60"/>
      <c r="J41" s="106">
        <f>SUM(J32:J39)</f>
        <v>0</v>
      </c>
      <c r="K41" s="107"/>
      <c r="L41" s="42"/>
      <c r="S41" s="32"/>
      <c r="T41" s="32"/>
      <c r="U41" s="32"/>
      <c r="V41" s="32"/>
      <c r="W41" s="32"/>
      <c r="X41" s="32"/>
      <c r="Y41" s="32"/>
      <c r="Z41" s="32"/>
      <c r="AA41" s="32"/>
      <c r="AB41" s="32"/>
      <c r="AC41" s="32"/>
      <c r="AD41" s="32"/>
      <c r="AE41" s="32"/>
    </row>
    <row r="42" spans="1:31" s="2" customFormat="1" ht="14.45" customHeight="1">
      <c r="A42" s="32"/>
      <c r="B42" s="33"/>
      <c r="C42" s="32"/>
      <c r="D42" s="32"/>
      <c r="E42" s="32"/>
      <c r="F42" s="32"/>
      <c r="G42" s="32"/>
      <c r="H42" s="32"/>
      <c r="I42" s="32"/>
      <c r="J42" s="32"/>
      <c r="K42" s="32"/>
      <c r="L42" s="42"/>
      <c r="S42" s="32"/>
      <c r="T42" s="32"/>
      <c r="U42" s="32"/>
      <c r="V42" s="32"/>
      <c r="W42" s="32"/>
      <c r="X42" s="32"/>
      <c r="Y42" s="32"/>
      <c r="Z42" s="32"/>
      <c r="AA42" s="32"/>
      <c r="AB42" s="32"/>
      <c r="AC42" s="32"/>
      <c r="AD42" s="32"/>
      <c r="AE42" s="32"/>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42"/>
      <c r="D50" s="43" t="s">
        <v>49</v>
      </c>
      <c r="E50" s="44"/>
      <c r="F50" s="44"/>
      <c r="G50" s="43" t="s">
        <v>50</v>
      </c>
      <c r="H50" s="44"/>
      <c r="I50" s="44"/>
      <c r="J50" s="44"/>
      <c r="K50" s="44"/>
      <c r="L50" s="42"/>
    </row>
    <row r="51" spans="1:31">
      <c r="B51" s="20"/>
      <c r="L51" s="20"/>
    </row>
    <row r="52" spans="1:31">
      <c r="B52" s="20"/>
      <c r="L52" s="20"/>
    </row>
    <row r="53" spans="1:31">
      <c r="B53" s="20"/>
      <c r="L53" s="20"/>
    </row>
    <row r="54" spans="1:31">
      <c r="B54" s="20"/>
      <c r="L54" s="20"/>
    </row>
    <row r="55" spans="1:31">
      <c r="B55" s="20"/>
      <c r="L55" s="20"/>
    </row>
    <row r="56" spans="1:31">
      <c r="B56" s="20"/>
      <c r="L56" s="20"/>
    </row>
    <row r="57" spans="1:31">
      <c r="B57" s="20"/>
      <c r="L57" s="20"/>
    </row>
    <row r="58" spans="1:31">
      <c r="B58" s="20"/>
      <c r="L58" s="20"/>
    </row>
    <row r="59" spans="1:31">
      <c r="B59" s="20"/>
      <c r="L59" s="20"/>
    </row>
    <row r="60" spans="1:31">
      <c r="B60" s="20"/>
      <c r="L60" s="20"/>
    </row>
    <row r="61" spans="1:31" s="2" customFormat="1" ht="12.75">
      <c r="A61" s="32"/>
      <c r="B61" s="33"/>
      <c r="C61" s="32"/>
      <c r="D61" s="45" t="s">
        <v>51</v>
      </c>
      <c r="E61" s="35"/>
      <c r="F61" s="108" t="s">
        <v>52</v>
      </c>
      <c r="G61" s="45" t="s">
        <v>51</v>
      </c>
      <c r="H61" s="35"/>
      <c r="I61" s="35"/>
      <c r="J61" s="109" t="s">
        <v>52</v>
      </c>
      <c r="K61" s="35"/>
      <c r="L61" s="42"/>
      <c r="S61" s="32"/>
      <c r="T61" s="32"/>
      <c r="U61" s="32"/>
      <c r="V61" s="32"/>
      <c r="W61" s="32"/>
      <c r="X61" s="32"/>
      <c r="Y61" s="32"/>
      <c r="Z61" s="32"/>
      <c r="AA61" s="32"/>
      <c r="AB61" s="32"/>
      <c r="AC61" s="32"/>
      <c r="AD61" s="32"/>
      <c r="AE61" s="32"/>
    </row>
    <row r="62" spans="1:31">
      <c r="B62" s="20"/>
      <c r="L62" s="20"/>
    </row>
    <row r="63" spans="1:31">
      <c r="B63" s="20"/>
      <c r="L63" s="20"/>
    </row>
    <row r="64" spans="1:31">
      <c r="B64" s="20"/>
      <c r="L64" s="20"/>
    </row>
    <row r="65" spans="1:31" s="2" customFormat="1" ht="12.75">
      <c r="A65" s="32"/>
      <c r="B65" s="33"/>
      <c r="C65" s="32"/>
      <c r="D65" s="43" t="s">
        <v>53</v>
      </c>
      <c r="E65" s="46"/>
      <c r="F65" s="46"/>
      <c r="G65" s="43" t="s">
        <v>54</v>
      </c>
      <c r="H65" s="46"/>
      <c r="I65" s="46"/>
      <c r="J65" s="46"/>
      <c r="K65" s="46"/>
      <c r="L65" s="42"/>
      <c r="S65" s="32"/>
      <c r="T65" s="32"/>
      <c r="U65" s="32"/>
      <c r="V65" s="32"/>
      <c r="W65" s="32"/>
      <c r="X65" s="32"/>
      <c r="Y65" s="32"/>
      <c r="Z65" s="32"/>
      <c r="AA65" s="32"/>
      <c r="AB65" s="32"/>
      <c r="AC65" s="32"/>
      <c r="AD65" s="32"/>
      <c r="AE65" s="32"/>
    </row>
    <row r="66" spans="1:31">
      <c r="B66" s="20"/>
      <c r="L66" s="20"/>
    </row>
    <row r="67" spans="1:31">
      <c r="B67" s="20"/>
      <c r="L67" s="20"/>
    </row>
    <row r="68" spans="1:31">
      <c r="B68" s="20"/>
      <c r="L68" s="20"/>
    </row>
    <row r="69" spans="1:31">
      <c r="B69" s="20"/>
      <c r="L69" s="20"/>
    </row>
    <row r="70" spans="1:31">
      <c r="B70" s="20"/>
      <c r="L70" s="20"/>
    </row>
    <row r="71" spans="1:31">
      <c r="B71" s="20"/>
      <c r="L71" s="20"/>
    </row>
    <row r="72" spans="1:31">
      <c r="B72" s="20"/>
      <c r="L72" s="20"/>
    </row>
    <row r="73" spans="1:31">
      <c r="B73" s="20"/>
      <c r="L73" s="20"/>
    </row>
    <row r="74" spans="1:31">
      <c r="B74" s="20"/>
      <c r="L74" s="20"/>
    </row>
    <row r="75" spans="1:31">
      <c r="B75" s="20"/>
      <c r="L75" s="20"/>
    </row>
    <row r="76" spans="1:31" s="2" customFormat="1" ht="12.75">
      <c r="A76" s="32"/>
      <c r="B76" s="33"/>
      <c r="C76" s="32"/>
      <c r="D76" s="45" t="s">
        <v>51</v>
      </c>
      <c r="E76" s="35"/>
      <c r="F76" s="108" t="s">
        <v>52</v>
      </c>
      <c r="G76" s="45" t="s">
        <v>51</v>
      </c>
      <c r="H76" s="35"/>
      <c r="I76" s="35"/>
      <c r="J76" s="109" t="s">
        <v>52</v>
      </c>
      <c r="K76" s="35"/>
      <c r="L76" s="42"/>
      <c r="S76" s="32"/>
      <c r="T76" s="32"/>
      <c r="U76" s="32"/>
      <c r="V76" s="32"/>
      <c r="W76" s="32"/>
      <c r="X76" s="32"/>
      <c r="Y76" s="32"/>
      <c r="Z76" s="32"/>
      <c r="AA76" s="32"/>
      <c r="AB76" s="32"/>
      <c r="AC76" s="32"/>
      <c r="AD76" s="32"/>
      <c r="AE76" s="32"/>
    </row>
    <row r="77" spans="1:31" s="2" customFormat="1" ht="14.45" customHeight="1">
      <c r="A77" s="32"/>
      <c r="B77" s="47"/>
      <c r="C77" s="48"/>
      <c r="D77" s="48"/>
      <c r="E77" s="48"/>
      <c r="F77" s="48"/>
      <c r="G77" s="48"/>
      <c r="H77" s="48"/>
      <c r="I77" s="48"/>
      <c r="J77" s="48"/>
      <c r="K77" s="48"/>
      <c r="L77" s="42"/>
      <c r="S77" s="32"/>
      <c r="T77" s="32"/>
      <c r="U77" s="32"/>
      <c r="V77" s="32"/>
      <c r="W77" s="32"/>
      <c r="X77" s="32"/>
      <c r="Y77" s="32"/>
      <c r="Z77" s="32"/>
      <c r="AA77" s="32"/>
      <c r="AB77" s="32"/>
      <c r="AC77" s="32"/>
      <c r="AD77" s="32"/>
      <c r="AE77" s="32"/>
    </row>
    <row r="81" spans="1:31" s="2" customFormat="1" ht="6.95" customHeight="1">
      <c r="A81" s="32"/>
      <c r="B81" s="49"/>
      <c r="C81" s="50"/>
      <c r="D81" s="50"/>
      <c r="E81" s="50"/>
      <c r="F81" s="50"/>
      <c r="G81" s="50"/>
      <c r="H81" s="50"/>
      <c r="I81" s="50"/>
      <c r="J81" s="50"/>
      <c r="K81" s="50"/>
      <c r="L81" s="42"/>
      <c r="S81" s="32"/>
      <c r="T81" s="32"/>
      <c r="U81" s="32"/>
      <c r="V81" s="32"/>
      <c r="W81" s="32"/>
      <c r="X81" s="32"/>
      <c r="Y81" s="32"/>
      <c r="Z81" s="32"/>
      <c r="AA81" s="32"/>
      <c r="AB81" s="32"/>
      <c r="AC81" s="32"/>
      <c r="AD81" s="32"/>
      <c r="AE81" s="32"/>
    </row>
    <row r="82" spans="1:31" s="2" customFormat="1" ht="24.95" customHeight="1">
      <c r="A82" s="32"/>
      <c r="B82" s="33"/>
      <c r="C82" s="21" t="s">
        <v>95</v>
      </c>
      <c r="D82" s="32"/>
      <c r="E82" s="32"/>
      <c r="F82" s="32"/>
      <c r="G82" s="32"/>
      <c r="H82" s="32"/>
      <c r="I82" s="32"/>
      <c r="J82" s="32"/>
      <c r="K82" s="32"/>
      <c r="L82" s="42"/>
      <c r="S82" s="32"/>
      <c r="T82" s="32"/>
      <c r="U82" s="32"/>
      <c r="V82" s="32"/>
      <c r="W82" s="32"/>
      <c r="X82" s="32"/>
      <c r="Y82" s="32"/>
      <c r="Z82" s="32"/>
      <c r="AA82" s="32"/>
      <c r="AB82" s="32"/>
      <c r="AC82" s="32"/>
      <c r="AD82" s="32"/>
      <c r="AE82" s="32"/>
    </row>
    <row r="83" spans="1:31" s="2" customFormat="1" ht="6.95" customHeight="1">
      <c r="A83" s="32"/>
      <c r="B83" s="33"/>
      <c r="C83" s="32"/>
      <c r="D83" s="32"/>
      <c r="E83" s="32"/>
      <c r="F83" s="32"/>
      <c r="G83" s="32"/>
      <c r="H83" s="32"/>
      <c r="I83" s="32"/>
      <c r="J83" s="32"/>
      <c r="K83" s="32"/>
      <c r="L83" s="42"/>
      <c r="S83" s="32"/>
      <c r="T83" s="32"/>
      <c r="U83" s="32"/>
      <c r="V83" s="32"/>
      <c r="W83" s="32"/>
      <c r="X83" s="32"/>
      <c r="Y83" s="32"/>
      <c r="Z83" s="32"/>
      <c r="AA83" s="32"/>
      <c r="AB83" s="32"/>
      <c r="AC83" s="32"/>
      <c r="AD83" s="32"/>
      <c r="AE83" s="32"/>
    </row>
    <row r="84" spans="1:31" s="2" customFormat="1" ht="12" customHeight="1">
      <c r="A84" s="32"/>
      <c r="B84" s="33"/>
      <c r="C84" s="27" t="s">
        <v>16</v>
      </c>
      <c r="D84" s="32"/>
      <c r="E84" s="32"/>
      <c r="F84" s="32"/>
      <c r="G84" s="32"/>
      <c r="H84" s="32"/>
      <c r="I84" s="32"/>
      <c r="J84" s="32"/>
      <c r="K84" s="32"/>
      <c r="L84" s="42"/>
      <c r="S84" s="32"/>
      <c r="T84" s="32"/>
      <c r="U84" s="32"/>
      <c r="V84" s="32"/>
      <c r="W84" s="32"/>
      <c r="X84" s="32"/>
      <c r="Y84" s="32"/>
      <c r="Z84" s="32"/>
      <c r="AA84" s="32"/>
      <c r="AB84" s="32"/>
      <c r="AC84" s="32"/>
      <c r="AD84" s="32"/>
      <c r="AE84" s="32"/>
    </row>
    <row r="85" spans="1:31" s="2" customFormat="1" ht="16.5" customHeight="1">
      <c r="A85" s="32"/>
      <c r="B85" s="33"/>
      <c r="C85" s="32"/>
      <c r="D85" s="32"/>
      <c r="E85" s="410" t="str">
        <f>E7</f>
        <v>VEŘEJNÉ WC ZÁMECKÁ - STAVEBNÍ ÚPRAVY</v>
      </c>
      <c r="F85" s="411"/>
      <c r="G85" s="411"/>
      <c r="H85" s="411"/>
      <c r="I85" s="32"/>
      <c r="J85" s="32"/>
      <c r="K85" s="32"/>
      <c r="L85" s="42"/>
      <c r="S85" s="32"/>
      <c r="T85" s="32"/>
      <c r="U85" s="32"/>
      <c r="V85" s="32"/>
      <c r="W85" s="32"/>
      <c r="X85" s="32"/>
      <c r="Y85" s="32"/>
      <c r="Z85" s="32"/>
      <c r="AA85" s="32"/>
      <c r="AB85" s="32"/>
      <c r="AC85" s="32"/>
      <c r="AD85" s="32"/>
      <c r="AE85" s="32"/>
    </row>
    <row r="86" spans="1:31" s="1" customFormat="1" ht="12" customHeight="1">
      <c r="B86" s="20"/>
      <c r="C86" s="27" t="s">
        <v>91</v>
      </c>
      <c r="L86" s="20"/>
    </row>
    <row r="87" spans="1:31" s="2" customFormat="1" ht="16.5" customHeight="1">
      <c r="A87" s="32"/>
      <c r="B87" s="33"/>
      <c r="C87" s="32"/>
      <c r="D87" s="32"/>
      <c r="E87" s="410" t="s">
        <v>92</v>
      </c>
      <c r="F87" s="409"/>
      <c r="G87" s="409"/>
      <c r="H87" s="409"/>
      <c r="I87" s="32"/>
      <c r="J87" s="32"/>
      <c r="K87" s="32"/>
      <c r="L87" s="42"/>
      <c r="S87" s="32"/>
      <c r="T87" s="32"/>
      <c r="U87" s="32"/>
      <c r="V87" s="32"/>
      <c r="W87" s="32"/>
      <c r="X87" s="32"/>
      <c r="Y87" s="32"/>
      <c r="Z87" s="32"/>
      <c r="AA87" s="32"/>
      <c r="AB87" s="32"/>
      <c r="AC87" s="32"/>
      <c r="AD87" s="32"/>
      <c r="AE87" s="32"/>
    </row>
    <row r="88" spans="1:31" s="2" customFormat="1" ht="12" customHeight="1">
      <c r="A88" s="32"/>
      <c r="B88" s="33"/>
      <c r="C88" s="27" t="s">
        <v>93</v>
      </c>
      <c r="D88" s="32"/>
      <c r="E88" s="32"/>
      <c r="F88" s="32"/>
      <c r="G88" s="32"/>
      <c r="H88" s="32"/>
      <c r="I88" s="32"/>
      <c r="J88" s="32"/>
      <c r="K88" s="32"/>
      <c r="L88" s="42"/>
      <c r="S88" s="32"/>
      <c r="T88" s="32"/>
      <c r="U88" s="32"/>
      <c r="V88" s="32"/>
      <c r="W88" s="32"/>
      <c r="X88" s="32"/>
      <c r="Y88" s="32"/>
      <c r="Z88" s="32"/>
      <c r="AA88" s="32"/>
      <c r="AB88" s="32"/>
      <c r="AC88" s="32"/>
      <c r="AD88" s="32"/>
      <c r="AE88" s="32"/>
    </row>
    <row r="89" spans="1:31" s="2" customFormat="1" ht="16.5" customHeight="1">
      <c r="A89" s="32"/>
      <c r="B89" s="33"/>
      <c r="C89" s="32"/>
      <c r="D89" s="32"/>
      <c r="E89" s="407" t="str">
        <f>E11</f>
        <v>24033a - STAVEBNÍ ÚPRAVY</v>
      </c>
      <c r="F89" s="409"/>
      <c r="G89" s="409"/>
      <c r="H89" s="409"/>
      <c r="I89" s="32"/>
      <c r="J89" s="32"/>
      <c r="K89" s="32"/>
      <c r="L89" s="42"/>
      <c r="S89" s="32"/>
      <c r="T89" s="32"/>
      <c r="U89" s="32"/>
      <c r="V89" s="32"/>
      <c r="W89" s="32"/>
      <c r="X89" s="32"/>
      <c r="Y89" s="32"/>
      <c r="Z89" s="32"/>
      <c r="AA89" s="32"/>
      <c r="AB89" s="32"/>
      <c r="AC89" s="32"/>
      <c r="AD89" s="32"/>
      <c r="AE89" s="32"/>
    </row>
    <row r="90" spans="1:31" s="2" customFormat="1" ht="6.95" customHeight="1">
      <c r="A90" s="32"/>
      <c r="B90" s="33"/>
      <c r="C90" s="32"/>
      <c r="D90" s="32"/>
      <c r="E90" s="32"/>
      <c r="F90" s="32"/>
      <c r="G90" s="32"/>
      <c r="H90" s="32"/>
      <c r="I90" s="32"/>
      <c r="J90" s="32"/>
      <c r="K90" s="32"/>
      <c r="L90" s="42"/>
      <c r="S90" s="32"/>
      <c r="T90" s="32"/>
      <c r="U90" s="32"/>
      <c r="V90" s="32"/>
      <c r="W90" s="32"/>
      <c r="X90" s="32"/>
      <c r="Y90" s="32"/>
      <c r="Z90" s="32"/>
      <c r="AA90" s="32"/>
      <c r="AB90" s="32"/>
      <c r="AC90" s="32"/>
      <c r="AD90" s="32"/>
      <c r="AE90" s="32"/>
    </row>
    <row r="91" spans="1:31" s="2" customFormat="1" ht="12" customHeight="1">
      <c r="A91" s="32"/>
      <c r="B91" s="33"/>
      <c r="C91" s="27" t="s">
        <v>20</v>
      </c>
      <c r="D91" s="32"/>
      <c r="E91" s="32"/>
      <c r="F91" s="25" t="str">
        <f>F14</f>
        <v>KOLÍN I, ZÁMECKÁ, ST. PARC. Č. 1/2, 4333</v>
      </c>
      <c r="G91" s="32"/>
      <c r="H91" s="32"/>
      <c r="I91" s="27" t="s">
        <v>22</v>
      </c>
      <c r="J91" s="55" t="str">
        <f>IF(J14="","",J14)</f>
        <v>2024/09</v>
      </c>
      <c r="K91" s="32"/>
      <c r="L91" s="42"/>
      <c r="S91" s="32"/>
      <c r="T91" s="32"/>
      <c r="U91" s="32"/>
      <c r="V91" s="32"/>
      <c r="W91" s="32"/>
      <c r="X91" s="32"/>
      <c r="Y91" s="32"/>
      <c r="Z91" s="32"/>
      <c r="AA91" s="32"/>
      <c r="AB91" s="32"/>
      <c r="AC91" s="32"/>
      <c r="AD91" s="32"/>
      <c r="AE91" s="32"/>
    </row>
    <row r="92" spans="1:31" s="2" customFormat="1" ht="6.95" customHeight="1">
      <c r="A92" s="32"/>
      <c r="B92" s="33"/>
      <c r="C92" s="32"/>
      <c r="D92" s="32"/>
      <c r="E92" s="32"/>
      <c r="F92" s="32"/>
      <c r="G92" s="32"/>
      <c r="H92" s="32"/>
      <c r="I92" s="32"/>
      <c r="J92" s="32"/>
      <c r="K92" s="32"/>
      <c r="L92" s="42"/>
      <c r="S92" s="32"/>
      <c r="T92" s="32"/>
      <c r="U92" s="32"/>
      <c r="V92" s="32"/>
      <c r="W92" s="32"/>
      <c r="X92" s="32"/>
      <c r="Y92" s="32"/>
      <c r="Z92" s="32"/>
      <c r="AA92" s="32"/>
      <c r="AB92" s="32"/>
      <c r="AC92" s="32"/>
      <c r="AD92" s="32"/>
      <c r="AE92" s="32"/>
    </row>
    <row r="93" spans="1:31" s="2" customFormat="1" ht="40.15" customHeight="1">
      <c r="A93" s="32"/>
      <c r="B93" s="33"/>
      <c r="C93" s="27" t="s">
        <v>23</v>
      </c>
      <c r="D93" s="32"/>
      <c r="E93" s="32"/>
      <c r="F93" s="25" t="str">
        <f>E17</f>
        <v>Město Kolín, Karlovo nám. 78, Kolín I</v>
      </c>
      <c r="G93" s="32"/>
      <c r="H93" s="32"/>
      <c r="I93" s="27" t="s">
        <v>29</v>
      </c>
      <c r="J93" s="30" t="str">
        <f>E23</f>
        <v>AZ PROJECT s.r.o., Plynárenská 830, Kolín IV</v>
      </c>
      <c r="K93" s="32"/>
      <c r="L93" s="42"/>
      <c r="S93" s="32"/>
      <c r="T93" s="32"/>
      <c r="U93" s="32"/>
      <c r="V93" s="32"/>
      <c r="W93" s="32"/>
      <c r="X93" s="32"/>
      <c r="Y93" s="32"/>
      <c r="Z93" s="32"/>
      <c r="AA93" s="32"/>
      <c r="AB93" s="32"/>
      <c r="AC93" s="32"/>
      <c r="AD93" s="32"/>
      <c r="AE93" s="32"/>
    </row>
    <row r="94" spans="1:31" s="2" customFormat="1" ht="40.15" customHeight="1">
      <c r="A94" s="32"/>
      <c r="B94" s="33"/>
      <c r="C94" s="27" t="s">
        <v>27</v>
      </c>
      <c r="D94" s="32"/>
      <c r="E94" s="32"/>
      <c r="F94" s="25" t="str">
        <f>IF(E20="","",E20)</f>
        <v>Vyplň údaj</v>
      </c>
      <c r="G94" s="32"/>
      <c r="H94" s="32"/>
      <c r="I94" s="27" t="s">
        <v>34</v>
      </c>
      <c r="J94" s="30" t="str">
        <f>E26</f>
        <v>AZ PROJECT s.r.o., Plynárenská 830, Kolín IV</v>
      </c>
      <c r="K94" s="32"/>
      <c r="L94" s="42"/>
      <c r="S94" s="32"/>
      <c r="T94" s="32"/>
      <c r="U94" s="32"/>
      <c r="V94" s="32"/>
      <c r="W94" s="32"/>
      <c r="X94" s="32"/>
      <c r="Y94" s="32"/>
      <c r="Z94" s="32"/>
      <c r="AA94" s="32"/>
      <c r="AB94" s="32"/>
      <c r="AC94" s="32"/>
      <c r="AD94" s="32"/>
      <c r="AE94" s="32"/>
    </row>
    <row r="95" spans="1:31" s="2" customFormat="1" ht="10.35" customHeight="1">
      <c r="A95" s="32"/>
      <c r="B95" s="33"/>
      <c r="C95" s="32"/>
      <c r="D95" s="32"/>
      <c r="E95" s="32"/>
      <c r="F95" s="32"/>
      <c r="G95" s="32"/>
      <c r="H95" s="32"/>
      <c r="I95" s="32"/>
      <c r="J95" s="32"/>
      <c r="K95" s="32"/>
      <c r="L95" s="42"/>
      <c r="S95" s="32"/>
      <c r="T95" s="32"/>
      <c r="U95" s="32"/>
      <c r="V95" s="32"/>
      <c r="W95" s="32"/>
      <c r="X95" s="32"/>
      <c r="Y95" s="32"/>
      <c r="Z95" s="32"/>
      <c r="AA95" s="32"/>
      <c r="AB95" s="32"/>
      <c r="AC95" s="32"/>
      <c r="AD95" s="32"/>
      <c r="AE95" s="32"/>
    </row>
    <row r="96" spans="1:31" s="2" customFormat="1" ht="29.25" customHeight="1">
      <c r="A96" s="32"/>
      <c r="B96" s="33"/>
      <c r="C96" s="110" t="s">
        <v>96</v>
      </c>
      <c r="D96" s="102"/>
      <c r="E96" s="102"/>
      <c r="F96" s="102"/>
      <c r="G96" s="102"/>
      <c r="H96" s="102"/>
      <c r="I96" s="102"/>
      <c r="J96" s="111" t="s">
        <v>97</v>
      </c>
      <c r="K96" s="102"/>
      <c r="L96" s="42"/>
      <c r="S96" s="32"/>
      <c r="T96" s="32"/>
      <c r="U96" s="32"/>
      <c r="V96" s="32"/>
      <c r="W96" s="32"/>
      <c r="X96" s="32"/>
      <c r="Y96" s="32"/>
      <c r="Z96" s="32"/>
      <c r="AA96" s="32"/>
      <c r="AB96" s="32"/>
      <c r="AC96" s="32"/>
      <c r="AD96" s="32"/>
      <c r="AE96" s="32"/>
    </row>
    <row r="97" spans="1:47" s="2" customFormat="1" ht="10.35" customHeight="1">
      <c r="A97" s="32"/>
      <c r="B97" s="33"/>
      <c r="C97" s="32"/>
      <c r="D97" s="32"/>
      <c r="E97" s="32"/>
      <c r="F97" s="32"/>
      <c r="G97" s="32"/>
      <c r="H97" s="32"/>
      <c r="I97" s="32"/>
      <c r="J97" s="32"/>
      <c r="K97" s="32"/>
      <c r="L97" s="42"/>
      <c r="S97" s="32"/>
      <c r="T97" s="32"/>
      <c r="U97" s="32"/>
      <c r="V97" s="32"/>
      <c r="W97" s="32"/>
      <c r="X97" s="32"/>
      <c r="Y97" s="32"/>
      <c r="Z97" s="32"/>
      <c r="AA97" s="32"/>
      <c r="AB97" s="32"/>
      <c r="AC97" s="32"/>
      <c r="AD97" s="32"/>
      <c r="AE97" s="32"/>
    </row>
    <row r="98" spans="1:47" s="2" customFormat="1" ht="22.9" customHeight="1">
      <c r="A98" s="32"/>
      <c r="B98" s="33"/>
      <c r="C98" s="112" t="s">
        <v>98</v>
      </c>
      <c r="D98" s="32"/>
      <c r="E98" s="32"/>
      <c r="F98" s="32"/>
      <c r="G98" s="32"/>
      <c r="H98" s="32"/>
      <c r="I98" s="32"/>
      <c r="J98" s="71">
        <f>J156</f>
        <v>0</v>
      </c>
      <c r="K98" s="32"/>
      <c r="L98" s="42"/>
      <c r="S98" s="32"/>
      <c r="T98" s="32"/>
      <c r="U98" s="32"/>
      <c r="V98" s="32"/>
      <c r="W98" s="32"/>
      <c r="X98" s="32"/>
      <c r="Y98" s="32"/>
      <c r="Z98" s="32"/>
      <c r="AA98" s="32"/>
      <c r="AB98" s="32"/>
      <c r="AC98" s="32"/>
      <c r="AD98" s="32"/>
      <c r="AE98" s="32"/>
      <c r="AU98" s="17" t="s">
        <v>99</v>
      </c>
    </row>
    <row r="99" spans="1:47" s="9" customFormat="1" ht="24.95" customHeight="1">
      <c r="B99" s="113"/>
      <c r="D99" s="114" t="s">
        <v>100</v>
      </c>
      <c r="E99" s="115"/>
      <c r="F99" s="115"/>
      <c r="G99" s="115"/>
      <c r="H99" s="115"/>
      <c r="I99" s="115"/>
      <c r="J99" s="116">
        <f>J157</f>
        <v>0</v>
      </c>
      <c r="L99" s="113"/>
    </row>
    <row r="100" spans="1:47" s="10" customFormat="1" ht="19.899999999999999" customHeight="1">
      <c r="B100" s="117"/>
      <c r="D100" s="118" t="s">
        <v>101</v>
      </c>
      <c r="E100" s="119"/>
      <c r="F100" s="119"/>
      <c r="G100" s="119"/>
      <c r="H100" s="119"/>
      <c r="I100" s="119"/>
      <c r="J100" s="120">
        <f>J158</f>
        <v>0</v>
      </c>
      <c r="L100" s="117"/>
    </row>
    <row r="101" spans="1:47" s="10" customFormat="1" ht="19.899999999999999" customHeight="1">
      <c r="B101" s="117"/>
      <c r="D101" s="118" t="s">
        <v>102</v>
      </c>
      <c r="E101" s="119"/>
      <c r="F101" s="119"/>
      <c r="G101" s="119"/>
      <c r="H101" s="119"/>
      <c r="I101" s="119"/>
      <c r="J101" s="120">
        <f>J209</f>
        <v>0</v>
      </c>
      <c r="L101" s="117"/>
    </row>
    <row r="102" spans="1:47" s="10" customFormat="1" ht="19.899999999999999" customHeight="1">
      <c r="B102" s="117"/>
      <c r="D102" s="118" t="s">
        <v>103</v>
      </c>
      <c r="E102" s="119"/>
      <c r="F102" s="119"/>
      <c r="G102" s="119"/>
      <c r="H102" s="119"/>
      <c r="I102" s="119"/>
      <c r="J102" s="120">
        <f>J233</f>
        <v>0</v>
      </c>
      <c r="L102" s="117"/>
    </row>
    <row r="103" spans="1:47" s="10" customFormat="1" ht="19.899999999999999" customHeight="1">
      <c r="B103" s="117"/>
      <c r="D103" s="118" t="s">
        <v>104</v>
      </c>
      <c r="E103" s="119"/>
      <c r="F103" s="119"/>
      <c r="G103" s="119"/>
      <c r="H103" s="119"/>
      <c r="I103" s="119"/>
      <c r="J103" s="120">
        <f>J262</f>
        <v>0</v>
      </c>
      <c r="L103" s="117"/>
    </row>
    <row r="104" spans="1:47" s="10" customFormat="1" ht="19.899999999999999" customHeight="1">
      <c r="B104" s="117"/>
      <c r="D104" s="118" t="s">
        <v>105</v>
      </c>
      <c r="E104" s="119"/>
      <c r="F104" s="119"/>
      <c r="G104" s="119"/>
      <c r="H104" s="119"/>
      <c r="I104" s="119"/>
      <c r="J104" s="120">
        <f>J276</f>
        <v>0</v>
      </c>
      <c r="L104" s="117"/>
    </row>
    <row r="105" spans="1:47" s="10" customFormat="1" ht="19.899999999999999" customHeight="1">
      <c r="B105" s="117"/>
      <c r="D105" s="118" t="s">
        <v>106</v>
      </c>
      <c r="E105" s="119"/>
      <c r="F105" s="119"/>
      <c r="G105" s="119"/>
      <c r="H105" s="119"/>
      <c r="I105" s="119"/>
      <c r="J105" s="120">
        <f>J288</f>
        <v>0</v>
      </c>
      <c r="L105" s="117"/>
    </row>
    <row r="106" spans="1:47" s="10" customFormat="1" ht="19.899999999999999" customHeight="1">
      <c r="B106" s="117"/>
      <c r="D106" s="118" t="s">
        <v>107</v>
      </c>
      <c r="E106" s="119"/>
      <c r="F106" s="119"/>
      <c r="G106" s="119"/>
      <c r="H106" s="119"/>
      <c r="I106" s="119"/>
      <c r="J106" s="120">
        <f>J354</f>
        <v>0</v>
      </c>
      <c r="L106" s="117"/>
    </row>
    <row r="107" spans="1:47" s="10" customFormat="1" ht="19.899999999999999" customHeight="1">
      <c r="B107" s="117"/>
      <c r="D107" s="118" t="s">
        <v>108</v>
      </c>
      <c r="E107" s="119"/>
      <c r="F107" s="119"/>
      <c r="G107" s="119"/>
      <c r="H107" s="119"/>
      <c r="I107" s="119"/>
      <c r="J107" s="120">
        <f>J361</f>
        <v>0</v>
      </c>
      <c r="L107" s="117"/>
    </row>
    <row r="108" spans="1:47" s="10" customFormat="1" ht="19.899999999999999" customHeight="1">
      <c r="B108" s="117"/>
      <c r="D108" s="118" t="s">
        <v>109</v>
      </c>
      <c r="E108" s="119"/>
      <c r="F108" s="119"/>
      <c r="G108" s="119"/>
      <c r="H108" s="119"/>
      <c r="I108" s="119"/>
      <c r="J108" s="120">
        <f>J437</f>
        <v>0</v>
      </c>
      <c r="L108" s="117"/>
    </row>
    <row r="109" spans="1:47" s="10" customFormat="1" ht="19.899999999999999" customHeight="1">
      <c r="B109" s="117"/>
      <c r="D109" s="118" t="s">
        <v>110</v>
      </c>
      <c r="E109" s="119"/>
      <c r="F109" s="119"/>
      <c r="G109" s="119"/>
      <c r="H109" s="119"/>
      <c r="I109" s="119"/>
      <c r="J109" s="120">
        <f>J452</f>
        <v>0</v>
      </c>
      <c r="L109" s="117"/>
    </row>
    <row r="110" spans="1:47" s="9" customFormat="1" ht="24.95" customHeight="1">
      <c r="B110" s="113"/>
      <c r="D110" s="114" t="s">
        <v>111</v>
      </c>
      <c r="E110" s="115"/>
      <c r="F110" s="115"/>
      <c r="G110" s="115"/>
      <c r="H110" s="115"/>
      <c r="I110" s="115"/>
      <c r="J110" s="116">
        <f>J454</f>
        <v>0</v>
      </c>
      <c r="L110" s="113"/>
    </row>
    <row r="111" spans="1:47" s="10" customFormat="1" ht="19.899999999999999" customHeight="1">
      <c r="B111" s="117"/>
      <c r="D111" s="118" t="s">
        <v>112</v>
      </c>
      <c r="E111" s="119"/>
      <c r="F111" s="119"/>
      <c r="G111" s="119"/>
      <c r="H111" s="119"/>
      <c r="I111" s="119"/>
      <c r="J111" s="120">
        <f>J455</f>
        <v>0</v>
      </c>
      <c r="L111" s="117"/>
    </row>
    <row r="112" spans="1:47" s="10" customFormat="1" ht="19.899999999999999" customHeight="1">
      <c r="B112" s="117"/>
      <c r="D112" s="118" t="s">
        <v>113</v>
      </c>
      <c r="E112" s="119"/>
      <c r="F112" s="119"/>
      <c r="G112" s="119"/>
      <c r="H112" s="119"/>
      <c r="I112" s="119"/>
      <c r="J112" s="120">
        <f>J463</f>
        <v>0</v>
      </c>
      <c r="L112" s="117"/>
    </row>
    <row r="113" spans="2:12" s="10" customFormat="1" ht="19.899999999999999" customHeight="1">
      <c r="B113" s="117"/>
      <c r="D113" s="118" t="s">
        <v>114</v>
      </c>
      <c r="E113" s="119"/>
      <c r="F113" s="119"/>
      <c r="G113" s="119"/>
      <c r="H113" s="119"/>
      <c r="I113" s="119"/>
      <c r="J113" s="120">
        <f>J481</f>
        <v>0</v>
      </c>
      <c r="L113" s="117"/>
    </row>
    <row r="114" spans="2:12" s="10" customFormat="1" ht="19.899999999999999" customHeight="1">
      <c r="B114" s="117"/>
      <c r="D114" s="118" t="s">
        <v>115</v>
      </c>
      <c r="E114" s="119"/>
      <c r="F114" s="119"/>
      <c r="G114" s="119"/>
      <c r="H114" s="119"/>
      <c r="I114" s="119"/>
      <c r="J114" s="120">
        <f>J503</f>
        <v>0</v>
      </c>
      <c r="L114" s="117"/>
    </row>
    <row r="115" spans="2:12" s="10" customFormat="1" ht="19.899999999999999" customHeight="1">
      <c r="B115" s="117"/>
      <c r="D115" s="118" t="s">
        <v>116</v>
      </c>
      <c r="E115" s="119"/>
      <c r="F115" s="119"/>
      <c r="G115" s="119"/>
      <c r="H115" s="119"/>
      <c r="I115" s="119"/>
      <c r="J115" s="120">
        <f>J507</f>
        <v>0</v>
      </c>
      <c r="L115" s="117"/>
    </row>
    <row r="116" spans="2:12" s="10" customFormat="1" ht="19.899999999999999" customHeight="1">
      <c r="B116" s="117"/>
      <c r="D116" s="118" t="s">
        <v>117</v>
      </c>
      <c r="E116" s="119"/>
      <c r="F116" s="119"/>
      <c r="G116" s="119"/>
      <c r="H116" s="119"/>
      <c r="I116" s="119"/>
      <c r="J116" s="120">
        <f>J509</f>
        <v>0</v>
      </c>
      <c r="L116" s="117"/>
    </row>
    <row r="117" spans="2:12" s="10" customFormat="1" ht="19.899999999999999" customHeight="1">
      <c r="B117" s="117"/>
      <c r="D117" s="118" t="s">
        <v>118</v>
      </c>
      <c r="E117" s="119"/>
      <c r="F117" s="119"/>
      <c r="G117" s="119"/>
      <c r="H117" s="119"/>
      <c r="I117" s="119"/>
      <c r="J117" s="120">
        <f>J515</f>
        <v>0</v>
      </c>
      <c r="L117" s="117"/>
    </row>
    <row r="118" spans="2:12" s="10" customFormat="1" ht="19.899999999999999" customHeight="1">
      <c r="B118" s="117"/>
      <c r="D118" s="118" t="s">
        <v>119</v>
      </c>
      <c r="E118" s="119"/>
      <c r="F118" s="119"/>
      <c r="G118" s="119"/>
      <c r="H118" s="119"/>
      <c r="I118" s="119"/>
      <c r="J118" s="120">
        <f>J517</f>
        <v>0</v>
      </c>
      <c r="L118" s="117"/>
    </row>
    <row r="119" spans="2:12" s="10" customFormat="1" ht="19.899999999999999" customHeight="1">
      <c r="B119" s="117"/>
      <c r="D119" s="118" t="s">
        <v>120</v>
      </c>
      <c r="E119" s="119"/>
      <c r="F119" s="119"/>
      <c r="G119" s="119"/>
      <c r="H119" s="119"/>
      <c r="I119" s="119"/>
      <c r="J119" s="120">
        <f>J519</f>
        <v>0</v>
      </c>
      <c r="L119" s="117"/>
    </row>
    <row r="120" spans="2:12" s="10" customFormat="1" ht="19.899999999999999" customHeight="1">
      <c r="B120" s="117"/>
      <c r="D120" s="118" t="s">
        <v>121</v>
      </c>
      <c r="E120" s="119"/>
      <c r="F120" s="119"/>
      <c r="G120" s="119"/>
      <c r="H120" s="119"/>
      <c r="I120" s="119"/>
      <c r="J120" s="120">
        <f>J525</f>
        <v>0</v>
      </c>
      <c r="L120" s="117"/>
    </row>
    <row r="121" spans="2:12" s="10" customFormat="1" ht="19.899999999999999" customHeight="1">
      <c r="B121" s="117"/>
      <c r="D121" s="118" t="s">
        <v>122</v>
      </c>
      <c r="E121" s="119"/>
      <c r="F121" s="119"/>
      <c r="G121" s="119"/>
      <c r="H121" s="119"/>
      <c r="I121" s="119"/>
      <c r="J121" s="120">
        <f>J527</f>
        <v>0</v>
      </c>
      <c r="L121" s="117"/>
    </row>
    <row r="122" spans="2:12" s="10" customFormat="1" ht="19.899999999999999" customHeight="1">
      <c r="B122" s="117"/>
      <c r="D122" s="118" t="s">
        <v>123</v>
      </c>
      <c r="E122" s="119"/>
      <c r="F122" s="119"/>
      <c r="G122" s="119"/>
      <c r="H122" s="119"/>
      <c r="I122" s="119"/>
      <c r="J122" s="120">
        <f>J529</f>
        <v>0</v>
      </c>
      <c r="L122" s="117"/>
    </row>
    <row r="123" spans="2:12" s="10" customFormat="1" ht="19.899999999999999" customHeight="1">
      <c r="B123" s="117"/>
      <c r="D123" s="118" t="s">
        <v>124</v>
      </c>
      <c r="E123" s="119"/>
      <c r="F123" s="119"/>
      <c r="G123" s="119"/>
      <c r="H123" s="119"/>
      <c r="I123" s="119"/>
      <c r="J123" s="120">
        <f>J536</f>
        <v>0</v>
      </c>
      <c r="L123" s="117"/>
    </row>
    <row r="124" spans="2:12" s="10" customFormat="1" ht="19.899999999999999" customHeight="1">
      <c r="B124" s="117"/>
      <c r="D124" s="118" t="s">
        <v>125</v>
      </c>
      <c r="E124" s="119"/>
      <c r="F124" s="119"/>
      <c r="G124" s="119"/>
      <c r="H124" s="119"/>
      <c r="I124" s="119"/>
      <c r="J124" s="120">
        <f>J540</f>
        <v>0</v>
      </c>
      <c r="L124" s="117"/>
    </row>
    <row r="125" spans="2:12" s="10" customFormat="1" ht="19.899999999999999" customHeight="1">
      <c r="B125" s="117"/>
      <c r="D125" s="118" t="s">
        <v>126</v>
      </c>
      <c r="E125" s="119"/>
      <c r="F125" s="119"/>
      <c r="G125" s="119"/>
      <c r="H125" s="119"/>
      <c r="I125" s="119"/>
      <c r="J125" s="120">
        <f>J567</f>
        <v>0</v>
      </c>
      <c r="L125" s="117"/>
    </row>
    <row r="126" spans="2:12" s="10" customFormat="1" ht="19.899999999999999" customHeight="1">
      <c r="B126" s="117"/>
      <c r="D126" s="118" t="s">
        <v>127</v>
      </c>
      <c r="E126" s="119"/>
      <c r="F126" s="119"/>
      <c r="G126" s="119"/>
      <c r="H126" s="119"/>
      <c r="I126" s="119"/>
      <c r="J126" s="120">
        <f>J595</f>
        <v>0</v>
      </c>
      <c r="L126" s="117"/>
    </row>
    <row r="127" spans="2:12" s="10" customFormat="1" ht="19.899999999999999" customHeight="1">
      <c r="B127" s="117"/>
      <c r="D127" s="118" t="s">
        <v>128</v>
      </c>
      <c r="E127" s="119"/>
      <c r="F127" s="119"/>
      <c r="G127" s="119"/>
      <c r="H127" s="119"/>
      <c r="I127" s="119"/>
      <c r="J127" s="120">
        <f>J601</f>
        <v>0</v>
      </c>
      <c r="L127" s="117"/>
    </row>
    <row r="128" spans="2:12" s="10" customFormat="1" ht="19.899999999999999" customHeight="1">
      <c r="B128" s="117"/>
      <c r="D128" s="118" t="s">
        <v>129</v>
      </c>
      <c r="E128" s="119"/>
      <c r="F128" s="119"/>
      <c r="G128" s="119"/>
      <c r="H128" s="119"/>
      <c r="I128" s="119"/>
      <c r="J128" s="120">
        <f>J611</f>
        <v>0</v>
      </c>
      <c r="L128" s="117"/>
    </row>
    <row r="129" spans="1:31" s="10" customFormat="1" ht="19.899999999999999" customHeight="1">
      <c r="B129" s="117"/>
      <c r="D129" s="118" t="s">
        <v>130</v>
      </c>
      <c r="E129" s="119"/>
      <c r="F129" s="119"/>
      <c r="G129" s="119"/>
      <c r="H129" s="119"/>
      <c r="I129" s="119"/>
      <c r="J129" s="120">
        <f>J628</f>
        <v>0</v>
      </c>
      <c r="L129" s="117"/>
    </row>
    <row r="130" spans="1:31" s="10" customFormat="1" ht="19.899999999999999" customHeight="1">
      <c r="B130" s="117"/>
      <c r="D130" s="118" t="s">
        <v>131</v>
      </c>
      <c r="E130" s="119"/>
      <c r="F130" s="119"/>
      <c r="G130" s="119"/>
      <c r="H130" s="119"/>
      <c r="I130" s="119"/>
      <c r="J130" s="120">
        <f>J633</f>
        <v>0</v>
      </c>
      <c r="L130" s="117"/>
    </row>
    <row r="131" spans="1:31" s="10" customFormat="1" ht="19.899999999999999" customHeight="1">
      <c r="B131" s="117"/>
      <c r="D131" s="118" t="s">
        <v>132</v>
      </c>
      <c r="E131" s="119"/>
      <c r="F131" s="119"/>
      <c r="G131" s="119"/>
      <c r="H131" s="119"/>
      <c r="I131" s="119"/>
      <c r="J131" s="120">
        <f>J645</f>
        <v>0</v>
      </c>
      <c r="L131" s="117"/>
    </row>
    <row r="132" spans="1:31" s="9" customFormat="1" ht="24.95" customHeight="1">
      <c r="B132" s="113"/>
      <c r="D132" s="114" t="s">
        <v>133</v>
      </c>
      <c r="E132" s="115"/>
      <c r="F132" s="115"/>
      <c r="G132" s="115"/>
      <c r="H132" s="115"/>
      <c r="I132" s="115"/>
      <c r="J132" s="116">
        <f>J648</f>
        <v>0</v>
      </c>
      <c r="L132" s="113"/>
    </row>
    <row r="133" spans="1:31" s="10" customFormat="1" ht="19.899999999999999" customHeight="1">
      <c r="B133" s="117"/>
      <c r="D133" s="118" t="s">
        <v>134</v>
      </c>
      <c r="E133" s="119"/>
      <c r="F133" s="119"/>
      <c r="G133" s="119"/>
      <c r="H133" s="119"/>
      <c r="I133" s="119"/>
      <c r="J133" s="120">
        <f>J649</f>
        <v>0</v>
      </c>
      <c r="L133" s="117"/>
    </row>
    <row r="134" spans="1:31" s="10" customFormat="1" ht="19.899999999999999" customHeight="1">
      <c r="B134" s="117"/>
      <c r="D134" s="118" t="s">
        <v>135</v>
      </c>
      <c r="E134" s="119"/>
      <c r="F134" s="119"/>
      <c r="G134" s="119"/>
      <c r="H134" s="119"/>
      <c r="I134" s="119"/>
      <c r="J134" s="120">
        <f>J651</f>
        <v>0</v>
      </c>
      <c r="L134" s="117"/>
    </row>
    <row r="135" spans="1:31" s="2" customFormat="1" ht="21.75" customHeight="1">
      <c r="A135" s="32"/>
      <c r="B135" s="33"/>
      <c r="C135" s="32"/>
      <c r="D135" s="32"/>
      <c r="E135" s="32"/>
      <c r="F135" s="32"/>
      <c r="G135" s="32"/>
      <c r="H135" s="32"/>
      <c r="I135" s="32"/>
      <c r="J135" s="32"/>
      <c r="K135" s="32"/>
      <c r="L135" s="42"/>
      <c r="S135" s="32"/>
      <c r="T135" s="32"/>
      <c r="U135" s="32"/>
      <c r="V135" s="32"/>
      <c r="W135" s="32"/>
      <c r="X135" s="32"/>
      <c r="Y135" s="32"/>
      <c r="Z135" s="32"/>
      <c r="AA135" s="32"/>
      <c r="AB135" s="32"/>
      <c r="AC135" s="32"/>
      <c r="AD135" s="32"/>
      <c r="AE135" s="32"/>
    </row>
    <row r="136" spans="1:31" s="2" customFormat="1" ht="6.95" customHeight="1">
      <c r="A136" s="32"/>
      <c r="B136" s="47"/>
      <c r="C136" s="48"/>
      <c r="D136" s="48"/>
      <c r="E136" s="48"/>
      <c r="F136" s="48"/>
      <c r="G136" s="48"/>
      <c r="H136" s="48"/>
      <c r="I136" s="48"/>
      <c r="J136" s="48"/>
      <c r="K136" s="48"/>
      <c r="L136" s="42"/>
      <c r="S136" s="32"/>
      <c r="T136" s="32"/>
      <c r="U136" s="32"/>
      <c r="V136" s="32"/>
      <c r="W136" s="32"/>
      <c r="X136" s="32"/>
      <c r="Y136" s="32"/>
      <c r="Z136" s="32"/>
      <c r="AA136" s="32"/>
      <c r="AB136" s="32"/>
      <c r="AC136" s="32"/>
      <c r="AD136" s="32"/>
      <c r="AE136" s="32"/>
    </row>
    <row r="140" spans="1:31" s="2" customFormat="1" ht="6.95" customHeight="1">
      <c r="A140" s="32"/>
      <c r="B140" s="49"/>
      <c r="C140" s="50"/>
      <c r="D140" s="50"/>
      <c r="E140" s="50"/>
      <c r="F140" s="50"/>
      <c r="G140" s="50"/>
      <c r="H140" s="50"/>
      <c r="I140" s="50"/>
      <c r="J140" s="50"/>
      <c r="K140" s="50"/>
      <c r="L140" s="42"/>
      <c r="S140" s="32"/>
      <c r="T140" s="32"/>
      <c r="U140" s="32"/>
      <c r="V140" s="32"/>
      <c r="W140" s="32"/>
      <c r="X140" s="32"/>
      <c r="Y140" s="32"/>
      <c r="Z140" s="32"/>
      <c r="AA140" s="32"/>
      <c r="AB140" s="32"/>
      <c r="AC140" s="32"/>
      <c r="AD140" s="32"/>
      <c r="AE140" s="32"/>
    </row>
    <row r="141" spans="1:31" s="2" customFormat="1" ht="24.95" customHeight="1">
      <c r="A141" s="32"/>
      <c r="B141" s="33"/>
      <c r="C141" s="21" t="s">
        <v>136</v>
      </c>
      <c r="D141" s="32"/>
      <c r="E141" s="32"/>
      <c r="F141" s="32"/>
      <c r="G141" s="32"/>
      <c r="H141" s="32"/>
      <c r="I141" s="32"/>
      <c r="J141" s="32"/>
      <c r="K141" s="32"/>
      <c r="L141" s="42"/>
      <c r="S141" s="32"/>
      <c r="T141" s="32"/>
      <c r="U141" s="32"/>
      <c r="V141" s="32"/>
      <c r="W141" s="32"/>
      <c r="X141" s="32"/>
      <c r="Y141" s="32"/>
      <c r="Z141" s="32"/>
      <c r="AA141" s="32"/>
      <c r="AB141" s="32"/>
      <c r="AC141" s="32"/>
      <c r="AD141" s="32"/>
      <c r="AE141" s="32"/>
    </row>
    <row r="142" spans="1:31" s="2" customFormat="1" ht="6.95" customHeight="1">
      <c r="A142" s="32"/>
      <c r="B142" s="33"/>
      <c r="C142" s="32"/>
      <c r="D142" s="32"/>
      <c r="E142" s="32"/>
      <c r="F142" s="32"/>
      <c r="G142" s="32"/>
      <c r="H142" s="32"/>
      <c r="I142" s="32"/>
      <c r="J142" s="32"/>
      <c r="K142" s="32"/>
      <c r="L142" s="42"/>
      <c r="S142" s="32"/>
      <c r="T142" s="32"/>
      <c r="U142" s="32"/>
      <c r="V142" s="32"/>
      <c r="W142" s="32"/>
      <c r="X142" s="32"/>
      <c r="Y142" s="32"/>
      <c r="Z142" s="32"/>
      <c r="AA142" s="32"/>
      <c r="AB142" s="32"/>
      <c r="AC142" s="32"/>
      <c r="AD142" s="32"/>
      <c r="AE142" s="32"/>
    </row>
    <row r="143" spans="1:31" s="2" customFormat="1" ht="12" customHeight="1">
      <c r="A143" s="32"/>
      <c r="B143" s="33"/>
      <c r="C143" s="27" t="s">
        <v>16</v>
      </c>
      <c r="D143" s="32"/>
      <c r="E143" s="32"/>
      <c r="F143" s="32"/>
      <c r="G143" s="32"/>
      <c r="H143" s="32"/>
      <c r="I143" s="32"/>
      <c r="J143" s="32"/>
      <c r="K143" s="32"/>
      <c r="L143" s="42"/>
      <c r="S143" s="32"/>
      <c r="T143" s="32"/>
      <c r="U143" s="32"/>
      <c r="V143" s="32"/>
      <c r="W143" s="32"/>
      <c r="X143" s="32"/>
      <c r="Y143" s="32"/>
      <c r="Z143" s="32"/>
      <c r="AA143" s="32"/>
      <c r="AB143" s="32"/>
      <c r="AC143" s="32"/>
      <c r="AD143" s="32"/>
      <c r="AE143" s="32"/>
    </row>
    <row r="144" spans="1:31" s="2" customFormat="1" ht="16.5" customHeight="1">
      <c r="A144" s="32"/>
      <c r="B144" s="33"/>
      <c r="C144" s="32"/>
      <c r="D144" s="32"/>
      <c r="E144" s="410" t="str">
        <f>E7</f>
        <v>VEŘEJNÉ WC ZÁMECKÁ - STAVEBNÍ ÚPRAVY</v>
      </c>
      <c r="F144" s="411"/>
      <c r="G144" s="411"/>
      <c r="H144" s="411"/>
      <c r="I144" s="32"/>
      <c r="J144" s="32"/>
      <c r="K144" s="32"/>
      <c r="L144" s="42"/>
      <c r="S144" s="32"/>
      <c r="T144" s="32"/>
      <c r="U144" s="32"/>
      <c r="V144" s="32"/>
      <c r="W144" s="32"/>
      <c r="X144" s="32"/>
      <c r="Y144" s="32"/>
      <c r="Z144" s="32"/>
      <c r="AA144" s="32"/>
      <c r="AB144" s="32"/>
      <c r="AC144" s="32"/>
      <c r="AD144" s="32"/>
      <c r="AE144" s="32"/>
    </row>
    <row r="145" spans="1:65" s="1" customFormat="1" ht="12" customHeight="1">
      <c r="B145" s="20"/>
      <c r="C145" s="27" t="s">
        <v>91</v>
      </c>
      <c r="L145" s="20"/>
    </row>
    <row r="146" spans="1:65" s="2" customFormat="1" ht="16.5" customHeight="1">
      <c r="A146" s="32"/>
      <c r="B146" s="33"/>
      <c r="C146" s="32"/>
      <c r="D146" s="32"/>
      <c r="E146" s="410" t="s">
        <v>92</v>
      </c>
      <c r="F146" s="409"/>
      <c r="G146" s="409"/>
      <c r="H146" s="409"/>
      <c r="I146" s="32"/>
      <c r="J146" s="32"/>
      <c r="K146" s="32"/>
      <c r="L146" s="42"/>
      <c r="S146" s="32"/>
      <c r="T146" s="32"/>
      <c r="U146" s="32"/>
      <c r="V146" s="32"/>
      <c r="W146" s="32"/>
      <c r="X146" s="32"/>
      <c r="Y146" s="32"/>
      <c r="Z146" s="32"/>
      <c r="AA146" s="32"/>
      <c r="AB146" s="32"/>
      <c r="AC146" s="32"/>
      <c r="AD146" s="32"/>
      <c r="AE146" s="32"/>
    </row>
    <row r="147" spans="1:65" s="2" customFormat="1" ht="12" customHeight="1">
      <c r="A147" s="32"/>
      <c r="B147" s="33"/>
      <c r="C147" s="27" t="s">
        <v>93</v>
      </c>
      <c r="D147" s="32"/>
      <c r="E147" s="32"/>
      <c r="F147" s="32"/>
      <c r="G147" s="32"/>
      <c r="H147" s="32"/>
      <c r="I147" s="32"/>
      <c r="J147" s="32"/>
      <c r="K147" s="32"/>
      <c r="L147" s="42"/>
      <c r="S147" s="32"/>
      <c r="T147" s="32"/>
      <c r="U147" s="32"/>
      <c r="V147" s="32"/>
      <c r="W147" s="32"/>
      <c r="X147" s="32"/>
      <c r="Y147" s="32"/>
      <c r="Z147" s="32"/>
      <c r="AA147" s="32"/>
      <c r="AB147" s="32"/>
      <c r="AC147" s="32"/>
      <c r="AD147" s="32"/>
      <c r="AE147" s="32"/>
    </row>
    <row r="148" spans="1:65" s="2" customFormat="1" ht="16.5" customHeight="1">
      <c r="A148" s="32"/>
      <c r="B148" s="33"/>
      <c r="C148" s="32"/>
      <c r="D148" s="32"/>
      <c r="E148" s="407" t="str">
        <f>E11</f>
        <v>24033a - STAVEBNÍ ÚPRAVY</v>
      </c>
      <c r="F148" s="409"/>
      <c r="G148" s="409"/>
      <c r="H148" s="409"/>
      <c r="I148" s="32"/>
      <c r="J148" s="32"/>
      <c r="K148" s="32"/>
      <c r="L148" s="42"/>
      <c r="S148" s="32"/>
      <c r="T148" s="32"/>
      <c r="U148" s="32"/>
      <c r="V148" s="32"/>
      <c r="W148" s="32"/>
      <c r="X148" s="32"/>
      <c r="Y148" s="32"/>
      <c r="Z148" s="32"/>
      <c r="AA148" s="32"/>
      <c r="AB148" s="32"/>
      <c r="AC148" s="32"/>
      <c r="AD148" s="32"/>
      <c r="AE148" s="32"/>
    </row>
    <row r="149" spans="1:65" s="2" customFormat="1" ht="6.95" customHeight="1">
      <c r="A149" s="32"/>
      <c r="B149" s="33"/>
      <c r="C149" s="32"/>
      <c r="D149" s="32"/>
      <c r="E149" s="32"/>
      <c r="F149" s="32"/>
      <c r="G149" s="32"/>
      <c r="H149" s="32"/>
      <c r="I149" s="32"/>
      <c r="J149" s="32"/>
      <c r="K149" s="32"/>
      <c r="L149" s="42"/>
      <c r="S149" s="32"/>
      <c r="T149" s="32"/>
      <c r="U149" s="32"/>
      <c r="V149" s="32"/>
      <c r="W149" s="32"/>
      <c r="X149" s="32"/>
      <c r="Y149" s="32"/>
      <c r="Z149" s="32"/>
      <c r="AA149" s="32"/>
      <c r="AB149" s="32"/>
      <c r="AC149" s="32"/>
      <c r="AD149" s="32"/>
      <c r="AE149" s="32"/>
    </row>
    <row r="150" spans="1:65" s="2" customFormat="1" ht="12" customHeight="1">
      <c r="A150" s="32"/>
      <c r="B150" s="33"/>
      <c r="C150" s="27" t="s">
        <v>20</v>
      </c>
      <c r="D150" s="32"/>
      <c r="E150" s="32"/>
      <c r="F150" s="25" t="str">
        <f>F14</f>
        <v>KOLÍN I, ZÁMECKÁ, ST. PARC. Č. 1/2, 4333</v>
      </c>
      <c r="G150" s="32"/>
      <c r="H150" s="32"/>
      <c r="I150" s="27" t="s">
        <v>22</v>
      </c>
      <c r="J150" s="55" t="str">
        <f>IF(J14="","",J14)</f>
        <v>2024/09</v>
      </c>
      <c r="K150" s="32"/>
      <c r="L150" s="42"/>
      <c r="S150" s="32"/>
      <c r="T150" s="32"/>
      <c r="U150" s="32"/>
      <c r="V150" s="32"/>
      <c r="W150" s="32"/>
      <c r="X150" s="32"/>
      <c r="Y150" s="32"/>
      <c r="Z150" s="32"/>
      <c r="AA150" s="32"/>
      <c r="AB150" s="32"/>
      <c r="AC150" s="32"/>
      <c r="AD150" s="32"/>
      <c r="AE150" s="32"/>
    </row>
    <row r="151" spans="1:65" s="2" customFormat="1" ht="6.95" customHeight="1">
      <c r="A151" s="32"/>
      <c r="B151" s="33"/>
      <c r="C151" s="32"/>
      <c r="D151" s="32"/>
      <c r="E151" s="32"/>
      <c r="F151" s="32"/>
      <c r="G151" s="32"/>
      <c r="H151" s="32"/>
      <c r="I151" s="32"/>
      <c r="J151" s="32"/>
      <c r="K151" s="32"/>
      <c r="L151" s="42"/>
      <c r="S151" s="32"/>
      <c r="T151" s="32"/>
      <c r="U151" s="32"/>
      <c r="V151" s="32"/>
      <c r="W151" s="32"/>
      <c r="X151" s="32"/>
      <c r="Y151" s="32"/>
      <c r="Z151" s="32"/>
      <c r="AA151" s="32"/>
      <c r="AB151" s="32"/>
      <c r="AC151" s="32"/>
      <c r="AD151" s="32"/>
      <c r="AE151" s="32"/>
    </row>
    <row r="152" spans="1:65" s="2" customFormat="1" ht="40.15" customHeight="1">
      <c r="A152" s="32"/>
      <c r="B152" s="33"/>
      <c r="C152" s="27" t="s">
        <v>23</v>
      </c>
      <c r="D152" s="32"/>
      <c r="E152" s="32"/>
      <c r="F152" s="25" t="str">
        <f>E17</f>
        <v>Město Kolín, Karlovo nám. 78, Kolín I</v>
      </c>
      <c r="G152" s="32"/>
      <c r="H152" s="32"/>
      <c r="I152" s="27" t="s">
        <v>29</v>
      </c>
      <c r="J152" s="30" t="str">
        <f>E23</f>
        <v>AZ PROJECT s.r.o., Plynárenská 830, Kolín IV</v>
      </c>
      <c r="K152" s="32"/>
      <c r="L152" s="42"/>
      <c r="S152" s="32"/>
      <c r="T152" s="32"/>
      <c r="U152" s="32"/>
      <c r="V152" s="32"/>
      <c r="W152" s="32"/>
      <c r="X152" s="32"/>
      <c r="Y152" s="32"/>
      <c r="Z152" s="32"/>
      <c r="AA152" s="32"/>
      <c r="AB152" s="32"/>
      <c r="AC152" s="32"/>
      <c r="AD152" s="32"/>
      <c r="AE152" s="32"/>
    </row>
    <row r="153" spans="1:65" s="2" customFormat="1" ht="40.15" customHeight="1">
      <c r="A153" s="32"/>
      <c r="B153" s="33"/>
      <c r="C153" s="27" t="s">
        <v>27</v>
      </c>
      <c r="D153" s="32"/>
      <c r="E153" s="32"/>
      <c r="F153" s="25" t="str">
        <f>IF(E20="","",E20)</f>
        <v>Vyplň údaj</v>
      </c>
      <c r="G153" s="32"/>
      <c r="H153" s="32"/>
      <c r="I153" s="27" t="s">
        <v>34</v>
      </c>
      <c r="J153" s="30" t="str">
        <f>E26</f>
        <v>AZ PROJECT s.r.o., Plynárenská 830, Kolín IV</v>
      </c>
      <c r="K153" s="32"/>
      <c r="L153" s="42"/>
      <c r="S153" s="32"/>
      <c r="T153" s="32"/>
      <c r="U153" s="32"/>
      <c r="V153" s="32"/>
      <c r="W153" s="32"/>
      <c r="X153" s="32"/>
      <c r="Y153" s="32"/>
      <c r="Z153" s="32"/>
      <c r="AA153" s="32"/>
      <c r="AB153" s="32"/>
      <c r="AC153" s="32"/>
      <c r="AD153" s="32"/>
      <c r="AE153" s="32"/>
    </row>
    <row r="154" spans="1:65" s="2" customFormat="1" ht="10.35" customHeight="1">
      <c r="A154" s="32"/>
      <c r="B154" s="33"/>
      <c r="C154" s="32"/>
      <c r="D154" s="32"/>
      <c r="E154" s="32"/>
      <c r="F154" s="32"/>
      <c r="G154" s="32"/>
      <c r="H154" s="32"/>
      <c r="I154" s="32"/>
      <c r="J154" s="32"/>
      <c r="K154" s="32"/>
      <c r="L154" s="42"/>
      <c r="S154" s="32"/>
      <c r="T154" s="32"/>
      <c r="U154" s="32"/>
      <c r="V154" s="32"/>
      <c r="W154" s="32"/>
      <c r="X154" s="32"/>
      <c r="Y154" s="32"/>
      <c r="Z154" s="32"/>
      <c r="AA154" s="32"/>
      <c r="AB154" s="32"/>
      <c r="AC154" s="32"/>
      <c r="AD154" s="32"/>
      <c r="AE154" s="32"/>
    </row>
    <row r="155" spans="1:65" s="11" customFormat="1" ht="29.25" customHeight="1">
      <c r="A155" s="121"/>
      <c r="B155" s="122"/>
      <c r="C155" s="123" t="s">
        <v>137</v>
      </c>
      <c r="D155" s="124" t="s">
        <v>61</v>
      </c>
      <c r="E155" s="124" t="s">
        <v>57</v>
      </c>
      <c r="F155" s="124" t="s">
        <v>58</v>
      </c>
      <c r="G155" s="124" t="s">
        <v>138</v>
      </c>
      <c r="H155" s="124" t="s">
        <v>139</v>
      </c>
      <c r="I155" s="124" t="s">
        <v>140</v>
      </c>
      <c r="J155" s="124" t="s">
        <v>97</v>
      </c>
      <c r="K155" s="125" t="s">
        <v>141</v>
      </c>
      <c r="L155" s="126"/>
      <c r="M155" s="62" t="s">
        <v>1</v>
      </c>
      <c r="N155" s="63" t="s">
        <v>40</v>
      </c>
      <c r="O155" s="63" t="s">
        <v>142</v>
      </c>
      <c r="P155" s="63" t="s">
        <v>143</v>
      </c>
      <c r="Q155" s="63" t="s">
        <v>144</v>
      </c>
      <c r="R155" s="63" t="s">
        <v>145</v>
      </c>
      <c r="S155" s="63" t="s">
        <v>146</v>
      </c>
      <c r="T155" s="64" t="s">
        <v>147</v>
      </c>
      <c r="U155" s="121"/>
      <c r="V155" s="121"/>
      <c r="W155" s="121"/>
      <c r="X155" s="121"/>
      <c r="Y155" s="121"/>
      <c r="Z155" s="121"/>
      <c r="AA155" s="121"/>
      <c r="AB155" s="121"/>
      <c r="AC155" s="121"/>
      <c r="AD155" s="121"/>
      <c r="AE155" s="121"/>
    </row>
    <row r="156" spans="1:65" s="2" customFormat="1" ht="22.9" customHeight="1">
      <c r="A156" s="32"/>
      <c r="B156" s="33"/>
      <c r="C156" s="69" t="s">
        <v>148</v>
      </c>
      <c r="D156" s="32"/>
      <c r="E156" s="32"/>
      <c r="F156" s="32"/>
      <c r="G156" s="32"/>
      <c r="H156" s="32"/>
      <c r="I156" s="32"/>
      <c r="J156" s="127">
        <f>BK156</f>
        <v>0</v>
      </c>
      <c r="K156" s="32"/>
      <c r="L156" s="33"/>
      <c r="M156" s="65"/>
      <c r="N156" s="56"/>
      <c r="O156" s="66"/>
      <c r="P156" s="128">
        <f>P157+P454+P648</f>
        <v>0</v>
      </c>
      <c r="Q156" s="66"/>
      <c r="R156" s="128">
        <f>R157+R454+R648</f>
        <v>126.42066704999998</v>
      </c>
      <c r="S156" s="66"/>
      <c r="T156" s="129">
        <f>T157+T454+T648</f>
        <v>102.26013187</v>
      </c>
      <c r="U156" s="32"/>
      <c r="V156" s="32"/>
      <c r="W156" s="32"/>
      <c r="X156" s="32"/>
      <c r="Y156" s="32"/>
      <c r="Z156" s="32"/>
      <c r="AA156" s="32"/>
      <c r="AB156" s="32"/>
      <c r="AC156" s="32"/>
      <c r="AD156" s="32"/>
      <c r="AE156" s="32"/>
      <c r="AT156" s="17" t="s">
        <v>75</v>
      </c>
      <c r="AU156" s="17" t="s">
        <v>99</v>
      </c>
      <c r="BK156" s="130">
        <f>BK157+BK454+BK648</f>
        <v>0</v>
      </c>
    </row>
    <row r="157" spans="1:65" s="12" customFormat="1" ht="25.9" customHeight="1">
      <c r="B157" s="131"/>
      <c r="D157" s="132" t="s">
        <v>75</v>
      </c>
      <c r="E157" s="133" t="s">
        <v>149</v>
      </c>
      <c r="F157" s="133" t="s">
        <v>150</v>
      </c>
      <c r="I157" s="134"/>
      <c r="J157" s="135">
        <f>BK157</f>
        <v>0</v>
      </c>
      <c r="L157" s="131"/>
      <c r="M157" s="136"/>
      <c r="N157" s="137"/>
      <c r="O157" s="137"/>
      <c r="P157" s="138">
        <f>P158+P209+P233+P262+P276+P288+P354+P361+P437+P452</f>
        <v>0</v>
      </c>
      <c r="Q157" s="137"/>
      <c r="R157" s="138">
        <f>R158+R209+R233+R262+R276+R288+R354+R361+R437+R452</f>
        <v>117.99490029999998</v>
      </c>
      <c r="S157" s="137"/>
      <c r="T157" s="139">
        <f>T158+T209+T233+T262+T276+T288+T354+T361+T437+T452</f>
        <v>100.74953049999999</v>
      </c>
      <c r="AR157" s="132" t="s">
        <v>82</v>
      </c>
      <c r="AT157" s="140" t="s">
        <v>75</v>
      </c>
      <c r="AU157" s="140" t="s">
        <v>76</v>
      </c>
      <c r="AY157" s="132" t="s">
        <v>151</v>
      </c>
      <c r="BK157" s="141">
        <f>BK158+BK209+BK233+BK262+BK276+BK288+BK354+BK361+BK437+BK452</f>
        <v>0</v>
      </c>
    </row>
    <row r="158" spans="1:65" s="12" customFormat="1" ht="22.9" customHeight="1">
      <c r="B158" s="131"/>
      <c r="D158" s="132" t="s">
        <v>75</v>
      </c>
      <c r="E158" s="142" t="s">
        <v>82</v>
      </c>
      <c r="F158" s="142" t="s">
        <v>152</v>
      </c>
      <c r="I158" s="134"/>
      <c r="J158" s="143">
        <f>BK158</f>
        <v>0</v>
      </c>
      <c r="L158" s="131"/>
      <c r="M158" s="136"/>
      <c r="N158" s="137"/>
      <c r="O158" s="137"/>
      <c r="P158" s="138">
        <f>SUM(P159:P208)</f>
        <v>0</v>
      </c>
      <c r="Q158" s="137"/>
      <c r="R158" s="138">
        <f>SUM(R159:R208)</f>
        <v>39.71508</v>
      </c>
      <c r="S158" s="137"/>
      <c r="T158" s="139">
        <f>SUM(T159:T208)</f>
        <v>13.616399999999999</v>
      </c>
      <c r="AR158" s="132" t="s">
        <v>82</v>
      </c>
      <c r="AT158" s="140" t="s">
        <v>75</v>
      </c>
      <c r="AU158" s="140" t="s">
        <v>82</v>
      </c>
      <c r="AY158" s="132" t="s">
        <v>151</v>
      </c>
      <c r="BK158" s="141">
        <f>SUM(BK159:BK208)</f>
        <v>0</v>
      </c>
    </row>
    <row r="159" spans="1:65" s="2" customFormat="1" ht="24.2" customHeight="1">
      <c r="A159" s="32"/>
      <c r="B159" s="144"/>
      <c r="C159" s="145" t="s">
        <v>82</v>
      </c>
      <c r="D159" s="145" t="s">
        <v>153</v>
      </c>
      <c r="E159" s="146" t="s">
        <v>154</v>
      </c>
      <c r="F159" s="147" t="s">
        <v>155</v>
      </c>
      <c r="G159" s="148" t="s">
        <v>156</v>
      </c>
      <c r="H159" s="149">
        <v>7.0000000000000001E-3</v>
      </c>
      <c r="I159" s="150"/>
      <c r="J159" s="151">
        <f>ROUND(I159*H159,2)</f>
        <v>0</v>
      </c>
      <c r="K159" s="147" t="s">
        <v>157</v>
      </c>
      <c r="L159" s="33"/>
      <c r="M159" s="152" t="s">
        <v>1</v>
      </c>
      <c r="N159" s="153" t="s">
        <v>41</v>
      </c>
      <c r="O159" s="58"/>
      <c r="P159" s="154">
        <f>O159*H159</f>
        <v>0</v>
      </c>
      <c r="Q159" s="154">
        <v>0</v>
      </c>
      <c r="R159" s="154">
        <f>Q159*H159</f>
        <v>0</v>
      </c>
      <c r="S159" s="154">
        <v>0</v>
      </c>
      <c r="T159" s="155">
        <f>S159*H159</f>
        <v>0</v>
      </c>
      <c r="U159" s="32"/>
      <c r="V159" s="32"/>
      <c r="W159" s="32"/>
      <c r="X159" s="32"/>
      <c r="Y159" s="32"/>
      <c r="Z159" s="32"/>
      <c r="AA159" s="32"/>
      <c r="AB159" s="32"/>
      <c r="AC159" s="32"/>
      <c r="AD159" s="32"/>
      <c r="AE159" s="32"/>
      <c r="AR159" s="156" t="s">
        <v>158</v>
      </c>
      <c r="AT159" s="156" t="s">
        <v>153</v>
      </c>
      <c r="AU159" s="156" t="s">
        <v>84</v>
      </c>
      <c r="AY159" s="17" t="s">
        <v>151</v>
      </c>
      <c r="BE159" s="157">
        <f>IF(N159="základní",J159,0)</f>
        <v>0</v>
      </c>
      <c r="BF159" s="157">
        <f>IF(N159="snížená",J159,0)</f>
        <v>0</v>
      </c>
      <c r="BG159" s="157">
        <f>IF(N159="zákl. přenesená",J159,0)</f>
        <v>0</v>
      </c>
      <c r="BH159" s="157">
        <f>IF(N159="sníž. přenesená",J159,0)</f>
        <v>0</v>
      </c>
      <c r="BI159" s="157">
        <f>IF(N159="nulová",J159,0)</f>
        <v>0</v>
      </c>
      <c r="BJ159" s="17" t="s">
        <v>82</v>
      </c>
      <c r="BK159" s="157">
        <f>ROUND(I159*H159,2)</f>
        <v>0</v>
      </c>
      <c r="BL159" s="17" t="s">
        <v>158</v>
      </c>
      <c r="BM159" s="156" t="s">
        <v>159</v>
      </c>
    </row>
    <row r="160" spans="1:65" s="13" customFormat="1">
      <c r="B160" s="158"/>
      <c r="D160" s="159" t="s">
        <v>160</v>
      </c>
      <c r="E160" s="160" t="s">
        <v>1</v>
      </c>
      <c r="F160" s="161" t="s">
        <v>161</v>
      </c>
      <c r="H160" s="162">
        <v>7.0000000000000001E-3</v>
      </c>
      <c r="I160" s="163"/>
      <c r="L160" s="158"/>
      <c r="M160" s="164"/>
      <c r="N160" s="165"/>
      <c r="O160" s="165"/>
      <c r="P160" s="165"/>
      <c r="Q160" s="165"/>
      <c r="R160" s="165"/>
      <c r="S160" s="165"/>
      <c r="T160" s="166"/>
      <c r="AT160" s="160" t="s">
        <v>160</v>
      </c>
      <c r="AU160" s="160" t="s">
        <v>84</v>
      </c>
      <c r="AV160" s="13" t="s">
        <v>84</v>
      </c>
      <c r="AW160" s="13" t="s">
        <v>33</v>
      </c>
      <c r="AX160" s="13" t="s">
        <v>82</v>
      </c>
      <c r="AY160" s="160" t="s">
        <v>151</v>
      </c>
    </row>
    <row r="161" spans="1:65" s="2" customFormat="1" ht="24.2" customHeight="1">
      <c r="A161" s="32"/>
      <c r="B161" s="144"/>
      <c r="C161" s="145" t="s">
        <v>84</v>
      </c>
      <c r="D161" s="145" t="s">
        <v>153</v>
      </c>
      <c r="E161" s="146" t="s">
        <v>162</v>
      </c>
      <c r="F161" s="147" t="s">
        <v>163</v>
      </c>
      <c r="G161" s="148" t="s">
        <v>164</v>
      </c>
      <c r="H161" s="149">
        <v>18.25</v>
      </c>
      <c r="I161" s="150"/>
      <c r="J161" s="151">
        <f>ROUND(I161*H161,2)</f>
        <v>0</v>
      </c>
      <c r="K161" s="147" t="s">
        <v>157</v>
      </c>
      <c r="L161" s="33"/>
      <c r="M161" s="152" t="s">
        <v>1</v>
      </c>
      <c r="N161" s="153" t="s">
        <v>41</v>
      </c>
      <c r="O161" s="58"/>
      <c r="P161" s="154">
        <f>O161*H161</f>
        <v>0</v>
      </c>
      <c r="Q161" s="154">
        <v>0</v>
      </c>
      <c r="R161" s="154">
        <f>Q161*H161</f>
        <v>0</v>
      </c>
      <c r="S161" s="154">
        <v>0</v>
      </c>
      <c r="T161" s="155">
        <f>S161*H161</f>
        <v>0</v>
      </c>
      <c r="U161" s="32"/>
      <c r="V161" s="32"/>
      <c r="W161" s="32"/>
      <c r="X161" s="32"/>
      <c r="Y161" s="32"/>
      <c r="Z161" s="32"/>
      <c r="AA161" s="32"/>
      <c r="AB161" s="32"/>
      <c r="AC161" s="32"/>
      <c r="AD161" s="32"/>
      <c r="AE161" s="32"/>
      <c r="AR161" s="156" t="s">
        <v>158</v>
      </c>
      <c r="AT161" s="156" t="s">
        <v>153</v>
      </c>
      <c r="AU161" s="156" t="s">
        <v>84</v>
      </c>
      <c r="AY161" s="17" t="s">
        <v>151</v>
      </c>
      <c r="BE161" s="157">
        <f>IF(N161="základní",J161,0)</f>
        <v>0</v>
      </c>
      <c r="BF161" s="157">
        <f>IF(N161="snížená",J161,0)</f>
        <v>0</v>
      </c>
      <c r="BG161" s="157">
        <f>IF(N161="zákl. přenesená",J161,0)</f>
        <v>0</v>
      </c>
      <c r="BH161" s="157">
        <f>IF(N161="sníž. přenesená",J161,0)</f>
        <v>0</v>
      </c>
      <c r="BI161" s="157">
        <f>IF(N161="nulová",J161,0)</f>
        <v>0</v>
      </c>
      <c r="BJ161" s="17" t="s">
        <v>82</v>
      </c>
      <c r="BK161" s="157">
        <f>ROUND(I161*H161,2)</f>
        <v>0</v>
      </c>
      <c r="BL161" s="17" t="s">
        <v>158</v>
      </c>
      <c r="BM161" s="156" t="s">
        <v>165</v>
      </c>
    </row>
    <row r="162" spans="1:65" s="13" customFormat="1">
      <c r="B162" s="158"/>
      <c r="D162" s="159" t="s">
        <v>160</v>
      </c>
      <c r="E162" s="160" t="s">
        <v>1</v>
      </c>
      <c r="F162" s="161" t="s">
        <v>166</v>
      </c>
      <c r="H162" s="162">
        <v>18.25</v>
      </c>
      <c r="I162" s="163"/>
      <c r="L162" s="158"/>
      <c r="M162" s="164"/>
      <c r="N162" s="165"/>
      <c r="O162" s="165"/>
      <c r="P162" s="165"/>
      <c r="Q162" s="165"/>
      <c r="R162" s="165"/>
      <c r="S162" s="165"/>
      <c r="T162" s="166"/>
      <c r="AT162" s="160" t="s">
        <v>160</v>
      </c>
      <c r="AU162" s="160" t="s">
        <v>84</v>
      </c>
      <c r="AV162" s="13" t="s">
        <v>84</v>
      </c>
      <c r="AW162" s="13" t="s">
        <v>33</v>
      </c>
      <c r="AX162" s="13" t="s">
        <v>82</v>
      </c>
      <c r="AY162" s="160" t="s">
        <v>151</v>
      </c>
    </row>
    <row r="163" spans="1:65" s="2" customFormat="1" ht="24.2" customHeight="1">
      <c r="A163" s="32"/>
      <c r="B163" s="144"/>
      <c r="C163" s="145" t="s">
        <v>167</v>
      </c>
      <c r="D163" s="145" t="s">
        <v>153</v>
      </c>
      <c r="E163" s="146" t="s">
        <v>168</v>
      </c>
      <c r="F163" s="147" t="s">
        <v>169</v>
      </c>
      <c r="G163" s="148" t="s">
        <v>164</v>
      </c>
      <c r="H163" s="149">
        <v>18.899999999999999</v>
      </c>
      <c r="I163" s="150"/>
      <c r="J163" s="151">
        <f>ROUND(I163*H163,2)</f>
        <v>0</v>
      </c>
      <c r="K163" s="147" t="s">
        <v>157</v>
      </c>
      <c r="L163" s="33"/>
      <c r="M163" s="152" t="s">
        <v>1</v>
      </c>
      <c r="N163" s="153" t="s">
        <v>41</v>
      </c>
      <c r="O163" s="58"/>
      <c r="P163" s="154">
        <f>O163*H163</f>
        <v>0</v>
      </c>
      <c r="Q163" s="154">
        <v>0</v>
      </c>
      <c r="R163" s="154">
        <f>Q163*H163</f>
        <v>0</v>
      </c>
      <c r="S163" s="154">
        <v>0.57999999999999996</v>
      </c>
      <c r="T163" s="155">
        <f>S163*H163</f>
        <v>10.961999999999998</v>
      </c>
      <c r="U163" s="32"/>
      <c r="V163" s="32"/>
      <c r="W163" s="32"/>
      <c r="X163" s="32"/>
      <c r="Y163" s="32"/>
      <c r="Z163" s="32"/>
      <c r="AA163" s="32"/>
      <c r="AB163" s="32"/>
      <c r="AC163" s="32"/>
      <c r="AD163" s="32"/>
      <c r="AE163" s="32"/>
      <c r="AR163" s="156" t="s">
        <v>158</v>
      </c>
      <c r="AT163" s="156" t="s">
        <v>153</v>
      </c>
      <c r="AU163" s="156" t="s">
        <v>84</v>
      </c>
      <c r="AY163" s="17" t="s">
        <v>151</v>
      </c>
      <c r="BE163" s="157">
        <f>IF(N163="základní",J163,0)</f>
        <v>0</v>
      </c>
      <c r="BF163" s="157">
        <f>IF(N163="snížená",J163,0)</f>
        <v>0</v>
      </c>
      <c r="BG163" s="157">
        <f>IF(N163="zákl. přenesená",J163,0)</f>
        <v>0</v>
      </c>
      <c r="BH163" s="157">
        <f>IF(N163="sníž. přenesená",J163,0)</f>
        <v>0</v>
      </c>
      <c r="BI163" s="157">
        <f>IF(N163="nulová",J163,0)</f>
        <v>0</v>
      </c>
      <c r="BJ163" s="17" t="s">
        <v>82</v>
      </c>
      <c r="BK163" s="157">
        <f>ROUND(I163*H163,2)</f>
        <v>0</v>
      </c>
      <c r="BL163" s="17" t="s">
        <v>158</v>
      </c>
      <c r="BM163" s="156" t="s">
        <v>170</v>
      </c>
    </row>
    <row r="164" spans="1:65" s="13" customFormat="1">
      <c r="B164" s="158"/>
      <c r="D164" s="159" t="s">
        <v>160</v>
      </c>
      <c r="E164" s="160" t="s">
        <v>1</v>
      </c>
      <c r="F164" s="161" t="s">
        <v>171</v>
      </c>
      <c r="H164" s="162">
        <v>18.899999999999999</v>
      </c>
      <c r="I164" s="163"/>
      <c r="L164" s="158"/>
      <c r="M164" s="164"/>
      <c r="N164" s="165"/>
      <c r="O164" s="165"/>
      <c r="P164" s="165"/>
      <c r="Q164" s="165"/>
      <c r="R164" s="165"/>
      <c r="S164" s="165"/>
      <c r="T164" s="166"/>
      <c r="AT164" s="160" t="s">
        <v>160</v>
      </c>
      <c r="AU164" s="160" t="s">
        <v>84</v>
      </c>
      <c r="AV164" s="13" t="s">
        <v>84</v>
      </c>
      <c r="AW164" s="13" t="s">
        <v>33</v>
      </c>
      <c r="AX164" s="13" t="s">
        <v>82</v>
      </c>
      <c r="AY164" s="160" t="s">
        <v>151</v>
      </c>
    </row>
    <row r="165" spans="1:65" s="2" customFormat="1" ht="24.2" customHeight="1">
      <c r="A165" s="32"/>
      <c r="B165" s="144"/>
      <c r="C165" s="145" t="s">
        <v>158</v>
      </c>
      <c r="D165" s="145" t="s">
        <v>153</v>
      </c>
      <c r="E165" s="146" t="s">
        <v>172</v>
      </c>
      <c r="F165" s="147" t="s">
        <v>173</v>
      </c>
      <c r="G165" s="148" t="s">
        <v>164</v>
      </c>
      <c r="H165" s="149">
        <v>8.4</v>
      </c>
      <c r="I165" s="150"/>
      <c r="J165" s="151">
        <f>ROUND(I165*H165,2)</f>
        <v>0</v>
      </c>
      <c r="K165" s="147" t="s">
        <v>157</v>
      </c>
      <c r="L165" s="33"/>
      <c r="M165" s="152" t="s">
        <v>1</v>
      </c>
      <c r="N165" s="153" t="s">
        <v>41</v>
      </c>
      <c r="O165" s="58"/>
      <c r="P165" s="154">
        <f>O165*H165</f>
        <v>0</v>
      </c>
      <c r="Q165" s="154">
        <v>0</v>
      </c>
      <c r="R165" s="154">
        <f>Q165*H165</f>
        <v>0</v>
      </c>
      <c r="S165" s="154">
        <v>0.316</v>
      </c>
      <c r="T165" s="155">
        <f>S165*H165</f>
        <v>2.6544000000000003</v>
      </c>
      <c r="U165" s="32"/>
      <c r="V165" s="32"/>
      <c r="W165" s="32"/>
      <c r="X165" s="32"/>
      <c r="Y165" s="32"/>
      <c r="Z165" s="32"/>
      <c r="AA165" s="32"/>
      <c r="AB165" s="32"/>
      <c r="AC165" s="32"/>
      <c r="AD165" s="32"/>
      <c r="AE165" s="32"/>
      <c r="AR165" s="156" t="s">
        <v>158</v>
      </c>
      <c r="AT165" s="156" t="s">
        <v>153</v>
      </c>
      <c r="AU165" s="156" t="s">
        <v>84</v>
      </c>
      <c r="AY165" s="17" t="s">
        <v>151</v>
      </c>
      <c r="BE165" s="157">
        <f>IF(N165="základní",J165,0)</f>
        <v>0</v>
      </c>
      <c r="BF165" s="157">
        <f>IF(N165="snížená",J165,0)</f>
        <v>0</v>
      </c>
      <c r="BG165" s="157">
        <f>IF(N165="zákl. přenesená",J165,0)</f>
        <v>0</v>
      </c>
      <c r="BH165" s="157">
        <f>IF(N165="sníž. přenesená",J165,0)</f>
        <v>0</v>
      </c>
      <c r="BI165" s="157">
        <f>IF(N165="nulová",J165,0)</f>
        <v>0</v>
      </c>
      <c r="BJ165" s="17" t="s">
        <v>82</v>
      </c>
      <c r="BK165" s="157">
        <f>ROUND(I165*H165,2)</f>
        <v>0</v>
      </c>
      <c r="BL165" s="17" t="s">
        <v>158</v>
      </c>
      <c r="BM165" s="156" t="s">
        <v>174</v>
      </c>
    </row>
    <row r="166" spans="1:65" s="2" customFormat="1" ht="33" customHeight="1">
      <c r="A166" s="32"/>
      <c r="B166" s="144"/>
      <c r="C166" s="145" t="s">
        <v>175</v>
      </c>
      <c r="D166" s="145" t="s">
        <v>153</v>
      </c>
      <c r="E166" s="146" t="s">
        <v>176</v>
      </c>
      <c r="F166" s="147" t="s">
        <v>177</v>
      </c>
      <c r="G166" s="148" t="s">
        <v>164</v>
      </c>
      <c r="H166" s="149">
        <v>7.25</v>
      </c>
      <c r="I166" s="150"/>
      <c r="J166" s="151">
        <f>ROUND(I166*H166,2)</f>
        <v>0</v>
      </c>
      <c r="K166" s="147" t="s">
        <v>157</v>
      </c>
      <c r="L166" s="33"/>
      <c r="M166" s="152" t="s">
        <v>1</v>
      </c>
      <c r="N166" s="153" t="s">
        <v>41</v>
      </c>
      <c r="O166" s="58"/>
      <c r="P166" s="154">
        <f>O166*H166</f>
        <v>0</v>
      </c>
      <c r="Q166" s="154">
        <v>0</v>
      </c>
      <c r="R166" s="154">
        <f>Q166*H166</f>
        <v>0</v>
      </c>
      <c r="S166" s="154">
        <v>0</v>
      </c>
      <c r="T166" s="155">
        <f>S166*H166</f>
        <v>0</v>
      </c>
      <c r="U166" s="32"/>
      <c r="V166" s="32"/>
      <c r="W166" s="32"/>
      <c r="X166" s="32"/>
      <c r="Y166" s="32"/>
      <c r="Z166" s="32"/>
      <c r="AA166" s="32"/>
      <c r="AB166" s="32"/>
      <c r="AC166" s="32"/>
      <c r="AD166" s="32"/>
      <c r="AE166" s="32"/>
      <c r="AR166" s="156" t="s">
        <v>158</v>
      </c>
      <c r="AT166" s="156" t="s">
        <v>153</v>
      </c>
      <c r="AU166" s="156" t="s">
        <v>84</v>
      </c>
      <c r="AY166" s="17" t="s">
        <v>151</v>
      </c>
      <c r="BE166" s="157">
        <f>IF(N166="základní",J166,0)</f>
        <v>0</v>
      </c>
      <c r="BF166" s="157">
        <f>IF(N166="snížená",J166,0)</f>
        <v>0</v>
      </c>
      <c r="BG166" s="157">
        <f>IF(N166="zákl. přenesená",J166,0)</f>
        <v>0</v>
      </c>
      <c r="BH166" s="157">
        <f>IF(N166="sníž. přenesená",J166,0)</f>
        <v>0</v>
      </c>
      <c r="BI166" s="157">
        <f>IF(N166="nulová",J166,0)</f>
        <v>0</v>
      </c>
      <c r="BJ166" s="17" t="s">
        <v>82</v>
      </c>
      <c r="BK166" s="157">
        <f>ROUND(I166*H166,2)</f>
        <v>0</v>
      </c>
      <c r="BL166" s="17" t="s">
        <v>158</v>
      </c>
      <c r="BM166" s="156" t="s">
        <v>178</v>
      </c>
    </row>
    <row r="167" spans="1:65" s="2" customFormat="1" ht="24.2" customHeight="1">
      <c r="A167" s="32"/>
      <c r="B167" s="144"/>
      <c r="C167" s="145" t="s">
        <v>179</v>
      </c>
      <c r="D167" s="145" t="s">
        <v>153</v>
      </c>
      <c r="E167" s="146" t="s">
        <v>180</v>
      </c>
      <c r="F167" s="147" t="s">
        <v>181</v>
      </c>
      <c r="G167" s="148" t="s">
        <v>182</v>
      </c>
      <c r="H167" s="149">
        <v>70</v>
      </c>
      <c r="I167" s="150"/>
      <c r="J167" s="151">
        <f>ROUND(I167*H167,2)</f>
        <v>0</v>
      </c>
      <c r="K167" s="147" t="s">
        <v>157</v>
      </c>
      <c r="L167" s="33"/>
      <c r="M167" s="152" t="s">
        <v>1</v>
      </c>
      <c r="N167" s="153" t="s">
        <v>41</v>
      </c>
      <c r="O167" s="58"/>
      <c r="P167" s="154">
        <f>O167*H167</f>
        <v>0</v>
      </c>
      <c r="Q167" s="154">
        <v>0</v>
      </c>
      <c r="R167" s="154">
        <f>Q167*H167</f>
        <v>0</v>
      </c>
      <c r="S167" s="154">
        <v>0</v>
      </c>
      <c r="T167" s="155">
        <f>S167*H167</f>
        <v>0</v>
      </c>
      <c r="U167" s="32"/>
      <c r="V167" s="32"/>
      <c r="W167" s="32"/>
      <c r="X167" s="32"/>
      <c r="Y167" s="32"/>
      <c r="Z167" s="32"/>
      <c r="AA167" s="32"/>
      <c r="AB167" s="32"/>
      <c r="AC167" s="32"/>
      <c r="AD167" s="32"/>
      <c r="AE167" s="32"/>
      <c r="AR167" s="156" t="s">
        <v>158</v>
      </c>
      <c r="AT167" s="156" t="s">
        <v>153</v>
      </c>
      <c r="AU167" s="156" t="s">
        <v>84</v>
      </c>
      <c r="AY167" s="17" t="s">
        <v>151</v>
      </c>
      <c r="BE167" s="157">
        <f>IF(N167="základní",J167,0)</f>
        <v>0</v>
      </c>
      <c r="BF167" s="157">
        <f>IF(N167="snížená",J167,0)</f>
        <v>0</v>
      </c>
      <c r="BG167" s="157">
        <f>IF(N167="zákl. přenesená",J167,0)</f>
        <v>0</v>
      </c>
      <c r="BH167" s="157">
        <f>IF(N167="sníž. přenesená",J167,0)</f>
        <v>0</v>
      </c>
      <c r="BI167" s="157">
        <f>IF(N167="nulová",J167,0)</f>
        <v>0</v>
      </c>
      <c r="BJ167" s="17" t="s">
        <v>82</v>
      </c>
      <c r="BK167" s="157">
        <f>ROUND(I167*H167,2)</f>
        <v>0</v>
      </c>
      <c r="BL167" s="17" t="s">
        <v>158</v>
      </c>
      <c r="BM167" s="156" t="s">
        <v>183</v>
      </c>
    </row>
    <row r="168" spans="1:65" s="2" customFormat="1" ht="24.2" customHeight="1">
      <c r="A168" s="32"/>
      <c r="B168" s="144"/>
      <c r="C168" s="145" t="s">
        <v>184</v>
      </c>
      <c r="D168" s="145" t="s">
        <v>153</v>
      </c>
      <c r="E168" s="146" t="s">
        <v>185</v>
      </c>
      <c r="F168" s="147" t="s">
        <v>186</v>
      </c>
      <c r="G168" s="148" t="s">
        <v>187</v>
      </c>
      <c r="H168" s="149">
        <v>5.8999999999999997E-2</v>
      </c>
      <c r="I168" s="150"/>
      <c r="J168" s="151">
        <f>ROUND(I168*H168,2)</f>
        <v>0</v>
      </c>
      <c r="K168" s="147" t="s">
        <v>157</v>
      </c>
      <c r="L168" s="33"/>
      <c r="M168" s="152" t="s">
        <v>1</v>
      </c>
      <c r="N168" s="153" t="s">
        <v>41</v>
      </c>
      <c r="O168" s="58"/>
      <c r="P168" s="154">
        <f>O168*H168</f>
        <v>0</v>
      </c>
      <c r="Q168" s="154">
        <v>0</v>
      </c>
      <c r="R168" s="154">
        <f>Q168*H168</f>
        <v>0</v>
      </c>
      <c r="S168" s="154">
        <v>0</v>
      </c>
      <c r="T168" s="155">
        <f>S168*H168</f>
        <v>0</v>
      </c>
      <c r="U168" s="32"/>
      <c r="V168" s="32"/>
      <c r="W168" s="32"/>
      <c r="X168" s="32"/>
      <c r="Y168" s="32"/>
      <c r="Z168" s="32"/>
      <c r="AA168" s="32"/>
      <c r="AB168" s="32"/>
      <c r="AC168" s="32"/>
      <c r="AD168" s="32"/>
      <c r="AE168" s="32"/>
      <c r="AR168" s="156" t="s">
        <v>158</v>
      </c>
      <c r="AT168" s="156" t="s">
        <v>153</v>
      </c>
      <c r="AU168" s="156" t="s">
        <v>84</v>
      </c>
      <c r="AY168" s="17" t="s">
        <v>151</v>
      </c>
      <c r="BE168" s="157">
        <f>IF(N168="základní",J168,0)</f>
        <v>0</v>
      </c>
      <c r="BF168" s="157">
        <f>IF(N168="snížená",J168,0)</f>
        <v>0</v>
      </c>
      <c r="BG168" s="157">
        <f>IF(N168="zákl. přenesená",J168,0)</f>
        <v>0</v>
      </c>
      <c r="BH168" s="157">
        <f>IF(N168="sníž. přenesená",J168,0)</f>
        <v>0</v>
      </c>
      <c r="BI168" s="157">
        <f>IF(N168="nulová",J168,0)</f>
        <v>0</v>
      </c>
      <c r="BJ168" s="17" t="s">
        <v>82</v>
      </c>
      <c r="BK168" s="157">
        <f>ROUND(I168*H168,2)</f>
        <v>0</v>
      </c>
      <c r="BL168" s="17" t="s">
        <v>158</v>
      </c>
      <c r="BM168" s="156" t="s">
        <v>188</v>
      </c>
    </row>
    <row r="169" spans="1:65" s="13" customFormat="1">
      <c r="B169" s="158"/>
      <c r="D169" s="159" t="s">
        <v>160</v>
      </c>
      <c r="E169" s="160" t="s">
        <v>1</v>
      </c>
      <c r="F169" s="161" t="s">
        <v>189</v>
      </c>
      <c r="H169" s="162">
        <v>5.8999999999999997E-2</v>
      </c>
      <c r="I169" s="163"/>
      <c r="L169" s="158"/>
      <c r="M169" s="164"/>
      <c r="N169" s="165"/>
      <c r="O169" s="165"/>
      <c r="P169" s="165"/>
      <c r="Q169" s="165"/>
      <c r="R169" s="165"/>
      <c r="S169" s="165"/>
      <c r="T169" s="166"/>
      <c r="AT169" s="160" t="s">
        <v>160</v>
      </c>
      <c r="AU169" s="160" t="s">
        <v>84</v>
      </c>
      <c r="AV169" s="13" t="s">
        <v>84</v>
      </c>
      <c r="AW169" s="13" t="s">
        <v>33</v>
      </c>
      <c r="AX169" s="13" t="s">
        <v>76</v>
      </c>
      <c r="AY169" s="160" t="s">
        <v>151</v>
      </c>
    </row>
    <row r="170" spans="1:65" s="14" customFormat="1">
      <c r="B170" s="167"/>
      <c r="D170" s="159" t="s">
        <v>160</v>
      </c>
      <c r="E170" s="168" t="s">
        <v>1</v>
      </c>
      <c r="F170" s="169" t="s">
        <v>190</v>
      </c>
      <c r="H170" s="170">
        <v>5.8999999999999997E-2</v>
      </c>
      <c r="I170" s="171"/>
      <c r="L170" s="167"/>
      <c r="M170" s="172"/>
      <c r="N170" s="173"/>
      <c r="O170" s="173"/>
      <c r="P170" s="173"/>
      <c r="Q170" s="173"/>
      <c r="R170" s="173"/>
      <c r="S170" s="173"/>
      <c r="T170" s="174"/>
      <c r="AT170" s="168" t="s">
        <v>160</v>
      </c>
      <c r="AU170" s="168" t="s">
        <v>84</v>
      </c>
      <c r="AV170" s="14" t="s">
        <v>158</v>
      </c>
      <c r="AW170" s="14" t="s">
        <v>33</v>
      </c>
      <c r="AX170" s="14" t="s">
        <v>82</v>
      </c>
      <c r="AY170" s="168" t="s">
        <v>151</v>
      </c>
    </row>
    <row r="171" spans="1:65" s="2" customFormat="1" ht="24.2" customHeight="1">
      <c r="A171" s="32"/>
      <c r="B171" s="144"/>
      <c r="C171" s="145" t="s">
        <v>191</v>
      </c>
      <c r="D171" s="145" t="s">
        <v>153</v>
      </c>
      <c r="E171" s="146" t="s">
        <v>192</v>
      </c>
      <c r="F171" s="147" t="s">
        <v>193</v>
      </c>
      <c r="G171" s="148" t="s">
        <v>187</v>
      </c>
      <c r="H171" s="149">
        <v>26.766999999999999</v>
      </c>
      <c r="I171" s="150"/>
      <c r="J171" s="151">
        <f>ROUND(I171*H171,2)</f>
        <v>0</v>
      </c>
      <c r="K171" s="147" t="s">
        <v>157</v>
      </c>
      <c r="L171" s="33"/>
      <c r="M171" s="152" t="s">
        <v>1</v>
      </c>
      <c r="N171" s="153" t="s">
        <v>41</v>
      </c>
      <c r="O171" s="58"/>
      <c r="P171" s="154">
        <f>O171*H171</f>
        <v>0</v>
      </c>
      <c r="Q171" s="154">
        <v>0</v>
      </c>
      <c r="R171" s="154">
        <f>Q171*H171</f>
        <v>0</v>
      </c>
      <c r="S171" s="154">
        <v>0</v>
      </c>
      <c r="T171" s="155">
        <f>S171*H171</f>
        <v>0</v>
      </c>
      <c r="U171" s="32"/>
      <c r="V171" s="32"/>
      <c r="W171" s="32"/>
      <c r="X171" s="32"/>
      <c r="Y171" s="32"/>
      <c r="Z171" s="32"/>
      <c r="AA171" s="32"/>
      <c r="AB171" s="32"/>
      <c r="AC171" s="32"/>
      <c r="AD171" s="32"/>
      <c r="AE171" s="32"/>
      <c r="AR171" s="156" t="s">
        <v>158</v>
      </c>
      <c r="AT171" s="156" t="s">
        <v>153</v>
      </c>
      <c r="AU171" s="156" t="s">
        <v>84</v>
      </c>
      <c r="AY171" s="17" t="s">
        <v>151</v>
      </c>
      <c r="BE171" s="157">
        <f>IF(N171="základní",J171,0)</f>
        <v>0</v>
      </c>
      <c r="BF171" s="157">
        <f>IF(N171="snížená",J171,0)</f>
        <v>0</v>
      </c>
      <c r="BG171" s="157">
        <f>IF(N171="zákl. přenesená",J171,0)</f>
        <v>0</v>
      </c>
      <c r="BH171" s="157">
        <f>IF(N171="sníž. přenesená",J171,0)</f>
        <v>0</v>
      </c>
      <c r="BI171" s="157">
        <f>IF(N171="nulová",J171,0)</f>
        <v>0</v>
      </c>
      <c r="BJ171" s="17" t="s">
        <v>82</v>
      </c>
      <c r="BK171" s="157">
        <f>ROUND(I171*H171,2)</f>
        <v>0</v>
      </c>
      <c r="BL171" s="17" t="s">
        <v>158</v>
      </c>
      <c r="BM171" s="156" t="s">
        <v>194</v>
      </c>
    </row>
    <row r="172" spans="1:65" s="13" customFormat="1">
      <c r="B172" s="158"/>
      <c r="D172" s="159" t="s">
        <v>160</v>
      </c>
      <c r="E172" s="160" t="s">
        <v>1</v>
      </c>
      <c r="F172" s="161" t="s">
        <v>195</v>
      </c>
      <c r="H172" s="162">
        <v>26.766999999999999</v>
      </c>
      <c r="I172" s="163"/>
      <c r="L172" s="158"/>
      <c r="M172" s="164"/>
      <c r="N172" s="165"/>
      <c r="O172" s="165"/>
      <c r="P172" s="165"/>
      <c r="Q172" s="165"/>
      <c r="R172" s="165"/>
      <c r="S172" s="165"/>
      <c r="T172" s="166"/>
      <c r="AT172" s="160" t="s">
        <v>160</v>
      </c>
      <c r="AU172" s="160" t="s">
        <v>84</v>
      </c>
      <c r="AV172" s="13" t="s">
        <v>84</v>
      </c>
      <c r="AW172" s="13" t="s">
        <v>33</v>
      </c>
      <c r="AX172" s="13" t="s">
        <v>82</v>
      </c>
      <c r="AY172" s="160" t="s">
        <v>151</v>
      </c>
    </row>
    <row r="173" spans="1:65" s="2" customFormat="1" ht="37.9" customHeight="1">
      <c r="A173" s="32"/>
      <c r="B173" s="144"/>
      <c r="C173" s="145" t="s">
        <v>196</v>
      </c>
      <c r="D173" s="145" t="s">
        <v>153</v>
      </c>
      <c r="E173" s="146" t="s">
        <v>197</v>
      </c>
      <c r="F173" s="147" t="s">
        <v>198</v>
      </c>
      <c r="G173" s="148" t="s">
        <v>187</v>
      </c>
      <c r="H173" s="149">
        <v>9.3239999999999998</v>
      </c>
      <c r="I173" s="150"/>
      <c r="J173" s="151">
        <f>ROUND(I173*H173,2)</f>
        <v>0</v>
      </c>
      <c r="K173" s="147" t="s">
        <v>157</v>
      </c>
      <c r="L173" s="33"/>
      <c r="M173" s="152" t="s">
        <v>1</v>
      </c>
      <c r="N173" s="153" t="s">
        <v>41</v>
      </c>
      <c r="O173" s="58"/>
      <c r="P173" s="154">
        <f>O173*H173</f>
        <v>0</v>
      </c>
      <c r="Q173" s="154">
        <v>0</v>
      </c>
      <c r="R173" s="154">
        <f>Q173*H173</f>
        <v>0</v>
      </c>
      <c r="S173" s="154">
        <v>0</v>
      </c>
      <c r="T173" s="155">
        <f>S173*H173</f>
        <v>0</v>
      </c>
      <c r="U173" s="32"/>
      <c r="V173" s="32"/>
      <c r="W173" s="32"/>
      <c r="X173" s="32"/>
      <c r="Y173" s="32"/>
      <c r="Z173" s="32"/>
      <c r="AA173" s="32"/>
      <c r="AB173" s="32"/>
      <c r="AC173" s="32"/>
      <c r="AD173" s="32"/>
      <c r="AE173" s="32"/>
      <c r="AR173" s="156" t="s">
        <v>158</v>
      </c>
      <c r="AT173" s="156" t="s">
        <v>153</v>
      </c>
      <c r="AU173" s="156" t="s">
        <v>84</v>
      </c>
      <c r="AY173" s="17" t="s">
        <v>151</v>
      </c>
      <c r="BE173" s="157">
        <f>IF(N173="základní",J173,0)</f>
        <v>0</v>
      </c>
      <c r="BF173" s="157">
        <f>IF(N173="snížená",J173,0)</f>
        <v>0</v>
      </c>
      <c r="BG173" s="157">
        <f>IF(N173="zákl. přenesená",J173,0)</f>
        <v>0</v>
      </c>
      <c r="BH173" s="157">
        <f>IF(N173="sníž. přenesená",J173,0)</f>
        <v>0</v>
      </c>
      <c r="BI173" s="157">
        <f>IF(N173="nulová",J173,0)</f>
        <v>0</v>
      </c>
      <c r="BJ173" s="17" t="s">
        <v>82</v>
      </c>
      <c r="BK173" s="157">
        <f>ROUND(I173*H173,2)</f>
        <v>0</v>
      </c>
      <c r="BL173" s="17" t="s">
        <v>158</v>
      </c>
      <c r="BM173" s="156" t="s">
        <v>199</v>
      </c>
    </row>
    <row r="174" spans="1:65" s="13" customFormat="1">
      <c r="B174" s="158"/>
      <c r="D174" s="159" t="s">
        <v>160</v>
      </c>
      <c r="E174" s="160" t="s">
        <v>1</v>
      </c>
      <c r="F174" s="161" t="s">
        <v>200</v>
      </c>
      <c r="H174" s="162">
        <v>9.3239999999999998</v>
      </c>
      <c r="I174" s="163"/>
      <c r="L174" s="158"/>
      <c r="M174" s="164"/>
      <c r="N174" s="165"/>
      <c r="O174" s="165"/>
      <c r="P174" s="165"/>
      <c r="Q174" s="165"/>
      <c r="R174" s="165"/>
      <c r="S174" s="165"/>
      <c r="T174" s="166"/>
      <c r="AT174" s="160" t="s">
        <v>160</v>
      </c>
      <c r="AU174" s="160" t="s">
        <v>84</v>
      </c>
      <c r="AV174" s="13" t="s">
        <v>84</v>
      </c>
      <c r="AW174" s="13" t="s">
        <v>33</v>
      </c>
      <c r="AX174" s="13" t="s">
        <v>82</v>
      </c>
      <c r="AY174" s="160" t="s">
        <v>151</v>
      </c>
    </row>
    <row r="175" spans="1:65" s="2" customFormat="1" ht="16.5" customHeight="1">
      <c r="A175" s="32"/>
      <c r="B175" s="144"/>
      <c r="C175" s="145" t="s">
        <v>201</v>
      </c>
      <c r="D175" s="145" t="s">
        <v>153</v>
      </c>
      <c r="E175" s="146" t="s">
        <v>202</v>
      </c>
      <c r="F175" s="147" t="s">
        <v>203</v>
      </c>
      <c r="G175" s="148" t="s">
        <v>204</v>
      </c>
      <c r="H175" s="149">
        <v>18.399999999999999</v>
      </c>
      <c r="I175" s="150"/>
      <c r="J175" s="151">
        <f>ROUND(I175*H175,2)</f>
        <v>0</v>
      </c>
      <c r="K175" s="147" t="s">
        <v>157</v>
      </c>
      <c r="L175" s="33"/>
      <c r="M175" s="152" t="s">
        <v>1</v>
      </c>
      <c r="N175" s="153" t="s">
        <v>41</v>
      </c>
      <c r="O175" s="58"/>
      <c r="P175" s="154">
        <f>O175*H175</f>
        <v>0</v>
      </c>
      <c r="Q175" s="154">
        <v>1.0200000000000001E-3</v>
      </c>
      <c r="R175" s="154">
        <f>Q175*H175</f>
        <v>1.8768E-2</v>
      </c>
      <c r="S175" s="154">
        <v>0</v>
      </c>
      <c r="T175" s="155">
        <f>S175*H175</f>
        <v>0</v>
      </c>
      <c r="U175" s="32"/>
      <c r="V175" s="32"/>
      <c r="W175" s="32"/>
      <c r="X175" s="32"/>
      <c r="Y175" s="32"/>
      <c r="Z175" s="32"/>
      <c r="AA175" s="32"/>
      <c r="AB175" s="32"/>
      <c r="AC175" s="32"/>
      <c r="AD175" s="32"/>
      <c r="AE175" s="32"/>
      <c r="AR175" s="156" t="s">
        <v>158</v>
      </c>
      <c r="AT175" s="156" t="s">
        <v>153</v>
      </c>
      <c r="AU175" s="156" t="s">
        <v>84</v>
      </c>
      <c r="AY175" s="17" t="s">
        <v>151</v>
      </c>
      <c r="BE175" s="157">
        <f>IF(N175="základní",J175,0)</f>
        <v>0</v>
      </c>
      <c r="BF175" s="157">
        <f>IF(N175="snížená",J175,0)</f>
        <v>0</v>
      </c>
      <c r="BG175" s="157">
        <f>IF(N175="zákl. přenesená",J175,0)</f>
        <v>0</v>
      </c>
      <c r="BH175" s="157">
        <f>IF(N175="sníž. přenesená",J175,0)</f>
        <v>0</v>
      </c>
      <c r="BI175" s="157">
        <f>IF(N175="nulová",J175,0)</f>
        <v>0</v>
      </c>
      <c r="BJ175" s="17" t="s">
        <v>82</v>
      </c>
      <c r="BK175" s="157">
        <f>ROUND(I175*H175,2)</f>
        <v>0</v>
      </c>
      <c r="BL175" s="17" t="s">
        <v>158</v>
      </c>
      <c r="BM175" s="156" t="s">
        <v>205</v>
      </c>
    </row>
    <row r="176" spans="1:65" s="13" customFormat="1">
      <c r="B176" s="158"/>
      <c r="D176" s="159" t="s">
        <v>160</v>
      </c>
      <c r="E176" s="160" t="s">
        <v>1</v>
      </c>
      <c r="F176" s="161" t="s">
        <v>206</v>
      </c>
      <c r="H176" s="162">
        <v>18.399999999999999</v>
      </c>
      <c r="I176" s="163"/>
      <c r="L176" s="158"/>
      <c r="M176" s="164"/>
      <c r="N176" s="165"/>
      <c r="O176" s="165"/>
      <c r="P176" s="165"/>
      <c r="Q176" s="165"/>
      <c r="R176" s="165"/>
      <c r="S176" s="165"/>
      <c r="T176" s="166"/>
      <c r="AT176" s="160" t="s">
        <v>160</v>
      </c>
      <c r="AU176" s="160" t="s">
        <v>84</v>
      </c>
      <c r="AV176" s="13" t="s">
        <v>84</v>
      </c>
      <c r="AW176" s="13" t="s">
        <v>33</v>
      </c>
      <c r="AX176" s="13" t="s">
        <v>82</v>
      </c>
      <c r="AY176" s="160" t="s">
        <v>151</v>
      </c>
    </row>
    <row r="177" spans="1:65" s="2" customFormat="1" ht="21.75" customHeight="1">
      <c r="A177" s="32"/>
      <c r="B177" s="144"/>
      <c r="C177" s="175" t="s">
        <v>207</v>
      </c>
      <c r="D177" s="175" t="s">
        <v>208</v>
      </c>
      <c r="E177" s="176" t="s">
        <v>209</v>
      </c>
      <c r="F177" s="177" t="s">
        <v>210</v>
      </c>
      <c r="G177" s="178" t="s">
        <v>211</v>
      </c>
      <c r="H177" s="179">
        <v>0.41799999999999998</v>
      </c>
      <c r="I177" s="180"/>
      <c r="J177" s="181">
        <f>ROUND(I177*H177,2)</f>
        <v>0</v>
      </c>
      <c r="K177" s="177" t="s">
        <v>157</v>
      </c>
      <c r="L177" s="182"/>
      <c r="M177" s="183" t="s">
        <v>1</v>
      </c>
      <c r="N177" s="184" t="s">
        <v>41</v>
      </c>
      <c r="O177" s="58"/>
      <c r="P177" s="154">
        <f>O177*H177</f>
        <v>0</v>
      </c>
      <c r="Q177" s="154">
        <v>1</v>
      </c>
      <c r="R177" s="154">
        <f>Q177*H177</f>
        <v>0.41799999999999998</v>
      </c>
      <c r="S177" s="154">
        <v>0</v>
      </c>
      <c r="T177" s="155">
        <f>S177*H177</f>
        <v>0</v>
      </c>
      <c r="U177" s="32"/>
      <c r="V177" s="32"/>
      <c r="W177" s="32"/>
      <c r="X177" s="32"/>
      <c r="Y177" s="32"/>
      <c r="Z177" s="32"/>
      <c r="AA177" s="32"/>
      <c r="AB177" s="32"/>
      <c r="AC177" s="32"/>
      <c r="AD177" s="32"/>
      <c r="AE177" s="32"/>
      <c r="AR177" s="156" t="s">
        <v>191</v>
      </c>
      <c r="AT177" s="156" t="s">
        <v>208</v>
      </c>
      <c r="AU177" s="156" t="s">
        <v>84</v>
      </c>
      <c r="AY177" s="17" t="s">
        <v>151</v>
      </c>
      <c r="BE177" s="157">
        <f>IF(N177="základní",J177,0)</f>
        <v>0</v>
      </c>
      <c r="BF177" s="157">
        <f>IF(N177="snížená",J177,0)</f>
        <v>0</v>
      </c>
      <c r="BG177" s="157">
        <f>IF(N177="zákl. přenesená",J177,0)</f>
        <v>0</v>
      </c>
      <c r="BH177" s="157">
        <f>IF(N177="sníž. přenesená",J177,0)</f>
        <v>0</v>
      </c>
      <c r="BI177" s="157">
        <f>IF(N177="nulová",J177,0)</f>
        <v>0</v>
      </c>
      <c r="BJ177" s="17" t="s">
        <v>82</v>
      </c>
      <c r="BK177" s="157">
        <f>ROUND(I177*H177,2)</f>
        <v>0</v>
      </c>
      <c r="BL177" s="17" t="s">
        <v>158</v>
      </c>
      <c r="BM177" s="156" t="s">
        <v>212</v>
      </c>
    </row>
    <row r="178" spans="1:65" s="13" customFormat="1">
      <c r="B178" s="158"/>
      <c r="D178" s="159" t="s">
        <v>160</v>
      </c>
      <c r="E178" s="160" t="s">
        <v>1</v>
      </c>
      <c r="F178" s="161" t="s">
        <v>213</v>
      </c>
      <c r="H178" s="162">
        <v>0.41799999999999998</v>
      </c>
      <c r="I178" s="163"/>
      <c r="L178" s="158"/>
      <c r="M178" s="164"/>
      <c r="N178" s="165"/>
      <c r="O178" s="165"/>
      <c r="P178" s="165"/>
      <c r="Q178" s="165"/>
      <c r="R178" s="165"/>
      <c r="S178" s="165"/>
      <c r="T178" s="166"/>
      <c r="AT178" s="160" t="s">
        <v>160</v>
      </c>
      <c r="AU178" s="160" t="s">
        <v>84</v>
      </c>
      <c r="AV178" s="13" t="s">
        <v>84</v>
      </c>
      <c r="AW178" s="13" t="s">
        <v>33</v>
      </c>
      <c r="AX178" s="13" t="s">
        <v>82</v>
      </c>
      <c r="AY178" s="160" t="s">
        <v>151</v>
      </c>
    </row>
    <row r="179" spans="1:65" s="2" customFormat="1" ht="16.5" customHeight="1">
      <c r="A179" s="32"/>
      <c r="B179" s="144"/>
      <c r="C179" s="145" t="s">
        <v>8</v>
      </c>
      <c r="D179" s="145" t="s">
        <v>153</v>
      </c>
      <c r="E179" s="146" t="s">
        <v>214</v>
      </c>
      <c r="F179" s="147" t="s">
        <v>215</v>
      </c>
      <c r="G179" s="148" t="s">
        <v>204</v>
      </c>
      <c r="H179" s="149">
        <v>18.399999999999999</v>
      </c>
      <c r="I179" s="150"/>
      <c r="J179" s="151">
        <f>ROUND(I179*H179,2)</f>
        <v>0</v>
      </c>
      <c r="K179" s="147" t="s">
        <v>157</v>
      </c>
      <c r="L179" s="33"/>
      <c r="M179" s="152" t="s">
        <v>1</v>
      </c>
      <c r="N179" s="153" t="s">
        <v>41</v>
      </c>
      <c r="O179" s="58"/>
      <c r="P179" s="154">
        <f>O179*H179</f>
        <v>0</v>
      </c>
      <c r="Q179" s="154">
        <v>0</v>
      </c>
      <c r="R179" s="154">
        <f>Q179*H179</f>
        <v>0</v>
      </c>
      <c r="S179" s="154">
        <v>0</v>
      </c>
      <c r="T179" s="155">
        <f>S179*H179</f>
        <v>0</v>
      </c>
      <c r="U179" s="32"/>
      <c r="V179" s="32"/>
      <c r="W179" s="32"/>
      <c r="X179" s="32"/>
      <c r="Y179" s="32"/>
      <c r="Z179" s="32"/>
      <c r="AA179" s="32"/>
      <c r="AB179" s="32"/>
      <c r="AC179" s="32"/>
      <c r="AD179" s="32"/>
      <c r="AE179" s="32"/>
      <c r="AR179" s="156" t="s">
        <v>158</v>
      </c>
      <c r="AT179" s="156" t="s">
        <v>153</v>
      </c>
      <c r="AU179" s="156" t="s">
        <v>84</v>
      </c>
      <c r="AY179" s="17" t="s">
        <v>151</v>
      </c>
      <c r="BE179" s="157">
        <f>IF(N179="základní",J179,0)</f>
        <v>0</v>
      </c>
      <c r="BF179" s="157">
        <f>IF(N179="snížená",J179,0)</f>
        <v>0</v>
      </c>
      <c r="BG179" s="157">
        <f>IF(N179="zákl. přenesená",J179,0)</f>
        <v>0</v>
      </c>
      <c r="BH179" s="157">
        <f>IF(N179="sníž. přenesená",J179,0)</f>
        <v>0</v>
      </c>
      <c r="BI179" s="157">
        <f>IF(N179="nulová",J179,0)</f>
        <v>0</v>
      </c>
      <c r="BJ179" s="17" t="s">
        <v>82</v>
      </c>
      <c r="BK179" s="157">
        <f>ROUND(I179*H179,2)</f>
        <v>0</v>
      </c>
      <c r="BL179" s="17" t="s">
        <v>158</v>
      </c>
      <c r="BM179" s="156" t="s">
        <v>216</v>
      </c>
    </row>
    <row r="180" spans="1:65" s="2" customFormat="1" ht="24.2" customHeight="1">
      <c r="A180" s="32"/>
      <c r="B180" s="144"/>
      <c r="C180" s="145" t="s">
        <v>217</v>
      </c>
      <c r="D180" s="145" t="s">
        <v>153</v>
      </c>
      <c r="E180" s="146" t="s">
        <v>218</v>
      </c>
      <c r="F180" s="147" t="s">
        <v>219</v>
      </c>
      <c r="G180" s="148" t="s">
        <v>204</v>
      </c>
      <c r="H180" s="149">
        <v>8</v>
      </c>
      <c r="I180" s="150"/>
      <c r="J180" s="151">
        <f>ROUND(I180*H180,2)</f>
        <v>0</v>
      </c>
      <c r="K180" s="147" t="s">
        <v>157</v>
      </c>
      <c r="L180" s="33"/>
      <c r="M180" s="152" t="s">
        <v>1</v>
      </c>
      <c r="N180" s="153" t="s">
        <v>41</v>
      </c>
      <c r="O180" s="58"/>
      <c r="P180" s="154">
        <f>O180*H180</f>
        <v>0</v>
      </c>
      <c r="Q180" s="154">
        <v>0.15478</v>
      </c>
      <c r="R180" s="154">
        <f>Q180*H180</f>
        <v>1.23824</v>
      </c>
      <c r="S180" s="154">
        <v>0</v>
      </c>
      <c r="T180" s="155">
        <f>S180*H180</f>
        <v>0</v>
      </c>
      <c r="U180" s="32"/>
      <c r="V180" s="32"/>
      <c r="W180" s="32"/>
      <c r="X180" s="32"/>
      <c r="Y180" s="32"/>
      <c r="Z180" s="32"/>
      <c r="AA180" s="32"/>
      <c r="AB180" s="32"/>
      <c r="AC180" s="32"/>
      <c r="AD180" s="32"/>
      <c r="AE180" s="32"/>
      <c r="AR180" s="156" t="s">
        <v>158</v>
      </c>
      <c r="AT180" s="156" t="s">
        <v>153</v>
      </c>
      <c r="AU180" s="156" t="s">
        <v>84</v>
      </c>
      <c r="AY180" s="17" t="s">
        <v>151</v>
      </c>
      <c r="BE180" s="157">
        <f>IF(N180="základní",J180,0)</f>
        <v>0</v>
      </c>
      <c r="BF180" s="157">
        <f>IF(N180="snížená",J180,0)</f>
        <v>0</v>
      </c>
      <c r="BG180" s="157">
        <f>IF(N180="zákl. přenesená",J180,0)</f>
        <v>0</v>
      </c>
      <c r="BH180" s="157">
        <f>IF(N180="sníž. přenesená",J180,0)</f>
        <v>0</v>
      </c>
      <c r="BI180" s="157">
        <f>IF(N180="nulová",J180,0)</f>
        <v>0</v>
      </c>
      <c r="BJ180" s="17" t="s">
        <v>82</v>
      </c>
      <c r="BK180" s="157">
        <f>ROUND(I180*H180,2)</f>
        <v>0</v>
      </c>
      <c r="BL180" s="17" t="s">
        <v>158</v>
      </c>
      <c r="BM180" s="156" t="s">
        <v>220</v>
      </c>
    </row>
    <row r="181" spans="1:65" s="13" customFormat="1">
      <c r="B181" s="158"/>
      <c r="D181" s="159" t="s">
        <v>160</v>
      </c>
      <c r="E181" s="160" t="s">
        <v>1</v>
      </c>
      <c r="F181" s="161" t="s">
        <v>221</v>
      </c>
      <c r="H181" s="162">
        <v>8</v>
      </c>
      <c r="I181" s="163"/>
      <c r="L181" s="158"/>
      <c r="M181" s="164"/>
      <c r="N181" s="165"/>
      <c r="O181" s="165"/>
      <c r="P181" s="165"/>
      <c r="Q181" s="165"/>
      <c r="R181" s="165"/>
      <c r="S181" s="165"/>
      <c r="T181" s="166"/>
      <c r="AT181" s="160" t="s">
        <v>160</v>
      </c>
      <c r="AU181" s="160" t="s">
        <v>84</v>
      </c>
      <c r="AV181" s="13" t="s">
        <v>84</v>
      </c>
      <c r="AW181" s="13" t="s">
        <v>33</v>
      </c>
      <c r="AX181" s="13" t="s">
        <v>82</v>
      </c>
      <c r="AY181" s="160" t="s">
        <v>151</v>
      </c>
    </row>
    <row r="182" spans="1:65" s="2" customFormat="1" ht="24.2" customHeight="1">
      <c r="A182" s="32"/>
      <c r="B182" s="144"/>
      <c r="C182" s="145" t="s">
        <v>222</v>
      </c>
      <c r="D182" s="145" t="s">
        <v>153</v>
      </c>
      <c r="E182" s="146" t="s">
        <v>223</v>
      </c>
      <c r="F182" s="147" t="s">
        <v>224</v>
      </c>
      <c r="G182" s="148" t="s">
        <v>204</v>
      </c>
      <c r="H182" s="149">
        <v>8</v>
      </c>
      <c r="I182" s="150"/>
      <c r="J182" s="151">
        <f>ROUND(I182*H182,2)</f>
        <v>0</v>
      </c>
      <c r="K182" s="147" t="s">
        <v>157</v>
      </c>
      <c r="L182" s="33"/>
      <c r="M182" s="152" t="s">
        <v>1</v>
      </c>
      <c r="N182" s="153" t="s">
        <v>41</v>
      </c>
      <c r="O182" s="58"/>
      <c r="P182" s="154">
        <f>O182*H182</f>
        <v>0</v>
      </c>
      <c r="Q182" s="154">
        <v>0</v>
      </c>
      <c r="R182" s="154">
        <f>Q182*H182</f>
        <v>0</v>
      </c>
      <c r="S182" s="154">
        <v>0</v>
      </c>
      <c r="T182" s="155">
        <f>S182*H182</f>
        <v>0</v>
      </c>
      <c r="U182" s="32"/>
      <c r="V182" s="32"/>
      <c r="W182" s="32"/>
      <c r="X182" s="32"/>
      <c r="Y182" s="32"/>
      <c r="Z182" s="32"/>
      <c r="AA182" s="32"/>
      <c r="AB182" s="32"/>
      <c r="AC182" s="32"/>
      <c r="AD182" s="32"/>
      <c r="AE182" s="32"/>
      <c r="AR182" s="156" t="s">
        <v>158</v>
      </c>
      <c r="AT182" s="156" t="s">
        <v>153</v>
      </c>
      <c r="AU182" s="156" t="s">
        <v>84</v>
      </c>
      <c r="AY182" s="17" t="s">
        <v>151</v>
      </c>
      <c r="BE182" s="157">
        <f>IF(N182="základní",J182,0)</f>
        <v>0</v>
      </c>
      <c r="BF182" s="157">
        <f>IF(N182="snížená",J182,0)</f>
        <v>0</v>
      </c>
      <c r="BG182" s="157">
        <f>IF(N182="zákl. přenesená",J182,0)</f>
        <v>0</v>
      </c>
      <c r="BH182" s="157">
        <f>IF(N182="sníž. přenesená",J182,0)</f>
        <v>0</v>
      </c>
      <c r="BI182" s="157">
        <f>IF(N182="nulová",J182,0)</f>
        <v>0</v>
      </c>
      <c r="BJ182" s="17" t="s">
        <v>82</v>
      </c>
      <c r="BK182" s="157">
        <f>ROUND(I182*H182,2)</f>
        <v>0</v>
      </c>
      <c r="BL182" s="17" t="s">
        <v>158</v>
      </c>
      <c r="BM182" s="156" t="s">
        <v>225</v>
      </c>
    </row>
    <row r="183" spans="1:65" s="2" customFormat="1" ht="24.2" customHeight="1">
      <c r="A183" s="32"/>
      <c r="B183" s="144"/>
      <c r="C183" s="145" t="s">
        <v>226</v>
      </c>
      <c r="D183" s="145" t="s">
        <v>153</v>
      </c>
      <c r="E183" s="146" t="s">
        <v>227</v>
      </c>
      <c r="F183" s="147" t="s">
        <v>228</v>
      </c>
      <c r="G183" s="148" t="s">
        <v>164</v>
      </c>
      <c r="H183" s="149">
        <v>10.58</v>
      </c>
      <c r="I183" s="150"/>
      <c r="J183" s="151">
        <f>ROUND(I183*H183,2)</f>
        <v>0</v>
      </c>
      <c r="K183" s="147" t="s">
        <v>157</v>
      </c>
      <c r="L183" s="33"/>
      <c r="M183" s="152" t="s">
        <v>1</v>
      </c>
      <c r="N183" s="153" t="s">
        <v>41</v>
      </c>
      <c r="O183" s="58"/>
      <c r="P183" s="154">
        <f>O183*H183</f>
        <v>0</v>
      </c>
      <c r="Q183" s="154">
        <v>2.64E-2</v>
      </c>
      <c r="R183" s="154">
        <f>Q183*H183</f>
        <v>0.279312</v>
      </c>
      <c r="S183" s="154">
        <v>0</v>
      </c>
      <c r="T183" s="155">
        <f>S183*H183</f>
        <v>0</v>
      </c>
      <c r="U183" s="32"/>
      <c r="V183" s="32"/>
      <c r="W183" s="32"/>
      <c r="X183" s="32"/>
      <c r="Y183" s="32"/>
      <c r="Z183" s="32"/>
      <c r="AA183" s="32"/>
      <c r="AB183" s="32"/>
      <c r="AC183" s="32"/>
      <c r="AD183" s="32"/>
      <c r="AE183" s="32"/>
      <c r="AR183" s="156" t="s">
        <v>158</v>
      </c>
      <c r="AT183" s="156" t="s">
        <v>153</v>
      </c>
      <c r="AU183" s="156" t="s">
        <v>84</v>
      </c>
      <c r="AY183" s="17" t="s">
        <v>151</v>
      </c>
      <c r="BE183" s="157">
        <f>IF(N183="základní",J183,0)</f>
        <v>0</v>
      </c>
      <c r="BF183" s="157">
        <f>IF(N183="snížená",J183,0)</f>
        <v>0</v>
      </c>
      <c r="BG183" s="157">
        <f>IF(N183="zákl. přenesená",J183,0)</f>
        <v>0</v>
      </c>
      <c r="BH183" s="157">
        <f>IF(N183="sníž. přenesená",J183,0)</f>
        <v>0</v>
      </c>
      <c r="BI183" s="157">
        <f>IF(N183="nulová",J183,0)</f>
        <v>0</v>
      </c>
      <c r="BJ183" s="17" t="s">
        <v>82</v>
      </c>
      <c r="BK183" s="157">
        <f>ROUND(I183*H183,2)</f>
        <v>0</v>
      </c>
      <c r="BL183" s="17" t="s">
        <v>158</v>
      </c>
      <c r="BM183" s="156" t="s">
        <v>229</v>
      </c>
    </row>
    <row r="184" spans="1:65" s="13" customFormat="1">
      <c r="B184" s="158"/>
      <c r="D184" s="159" t="s">
        <v>160</v>
      </c>
      <c r="E184" s="160" t="s">
        <v>1</v>
      </c>
      <c r="F184" s="161" t="s">
        <v>230</v>
      </c>
      <c r="H184" s="162">
        <v>10.58</v>
      </c>
      <c r="I184" s="163"/>
      <c r="L184" s="158"/>
      <c r="M184" s="164"/>
      <c r="N184" s="165"/>
      <c r="O184" s="165"/>
      <c r="P184" s="165"/>
      <c r="Q184" s="165"/>
      <c r="R184" s="165"/>
      <c r="S184" s="165"/>
      <c r="T184" s="166"/>
      <c r="AT184" s="160" t="s">
        <v>160</v>
      </c>
      <c r="AU184" s="160" t="s">
        <v>84</v>
      </c>
      <c r="AV184" s="13" t="s">
        <v>84</v>
      </c>
      <c r="AW184" s="13" t="s">
        <v>33</v>
      </c>
      <c r="AX184" s="13" t="s">
        <v>82</v>
      </c>
      <c r="AY184" s="160" t="s">
        <v>151</v>
      </c>
    </row>
    <row r="185" spans="1:65" s="2" customFormat="1" ht="37.9" customHeight="1">
      <c r="A185" s="32"/>
      <c r="B185" s="144"/>
      <c r="C185" s="145" t="s">
        <v>231</v>
      </c>
      <c r="D185" s="145" t="s">
        <v>153</v>
      </c>
      <c r="E185" s="146" t="s">
        <v>232</v>
      </c>
      <c r="F185" s="147" t="s">
        <v>233</v>
      </c>
      <c r="G185" s="148" t="s">
        <v>187</v>
      </c>
      <c r="H185" s="149">
        <v>41.12</v>
      </c>
      <c r="I185" s="150"/>
      <c r="J185" s="151">
        <f>ROUND(I185*H185,2)</f>
        <v>0</v>
      </c>
      <c r="K185" s="147" t="s">
        <v>157</v>
      </c>
      <c r="L185" s="33"/>
      <c r="M185" s="152" t="s">
        <v>1</v>
      </c>
      <c r="N185" s="153" t="s">
        <v>41</v>
      </c>
      <c r="O185" s="58"/>
      <c r="P185" s="154">
        <f>O185*H185</f>
        <v>0</v>
      </c>
      <c r="Q185" s="154">
        <v>0</v>
      </c>
      <c r="R185" s="154">
        <f>Q185*H185</f>
        <v>0</v>
      </c>
      <c r="S185" s="154">
        <v>0</v>
      </c>
      <c r="T185" s="155">
        <f>S185*H185</f>
        <v>0</v>
      </c>
      <c r="U185" s="32"/>
      <c r="V185" s="32"/>
      <c r="W185" s="32"/>
      <c r="X185" s="32"/>
      <c r="Y185" s="32"/>
      <c r="Z185" s="32"/>
      <c r="AA185" s="32"/>
      <c r="AB185" s="32"/>
      <c r="AC185" s="32"/>
      <c r="AD185" s="32"/>
      <c r="AE185" s="32"/>
      <c r="AR185" s="156" t="s">
        <v>158</v>
      </c>
      <c r="AT185" s="156" t="s">
        <v>153</v>
      </c>
      <c r="AU185" s="156" t="s">
        <v>84</v>
      </c>
      <c r="AY185" s="17" t="s">
        <v>151</v>
      </c>
      <c r="BE185" s="157">
        <f>IF(N185="základní",J185,0)</f>
        <v>0</v>
      </c>
      <c r="BF185" s="157">
        <f>IF(N185="snížená",J185,0)</f>
        <v>0</v>
      </c>
      <c r="BG185" s="157">
        <f>IF(N185="zákl. přenesená",J185,0)</f>
        <v>0</v>
      </c>
      <c r="BH185" s="157">
        <f>IF(N185="sníž. přenesená",J185,0)</f>
        <v>0</v>
      </c>
      <c r="BI185" s="157">
        <f>IF(N185="nulová",J185,0)</f>
        <v>0</v>
      </c>
      <c r="BJ185" s="17" t="s">
        <v>82</v>
      </c>
      <c r="BK185" s="157">
        <f>ROUND(I185*H185,2)</f>
        <v>0</v>
      </c>
      <c r="BL185" s="17" t="s">
        <v>158</v>
      </c>
      <c r="BM185" s="156" t="s">
        <v>234</v>
      </c>
    </row>
    <row r="186" spans="1:65" s="13" customFormat="1">
      <c r="B186" s="158"/>
      <c r="D186" s="159" t="s">
        <v>160</v>
      </c>
      <c r="E186" s="160" t="s">
        <v>1</v>
      </c>
      <c r="F186" s="161" t="s">
        <v>235</v>
      </c>
      <c r="H186" s="162">
        <v>41.12</v>
      </c>
      <c r="I186" s="163"/>
      <c r="L186" s="158"/>
      <c r="M186" s="164"/>
      <c r="N186" s="165"/>
      <c r="O186" s="165"/>
      <c r="P186" s="165"/>
      <c r="Q186" s="165"/>
      <c r="R186" s="165"/>
      <c r="S186" s="165"/>
      <c r="T186" s="166"/>
      <c r="AT186" s="160" t="s">
        <v>160</v>
      </c>
      <c r="AU186" s="160" t="s">
        <v>84</v>
      </c>
      <c r="AV186" s="13" t="s">
        <v>84</v>
      </c>
      <c r="AW186" s="13" t="s">
        <v>33</v>
      </c>
      <c r="AX186" s="13" t="s">
        <v>82</v>
      </c>
      <c r="AY186" s="160" t="s">
        <v>151</v>
      </c>
    </row>
    <row r="187" spans="1:65" s="2" customFormat="1" ht="37.9" customHeight="1">
      <c r="A187" s="32"/>
      <c r="B187" s="144"/>
      <c r="C187" s="145" t="s">
        <v>236</v>
      </c>
      <c r="D187" s="145" t="s">
        <v>153</v>
      </c>
      <c r="E187" s="146" t="s">
        <v>237</v>
      </c>
      <c r="F187" s="147" t="s">
        <v>238</v>
      </c>
      <c r="G187" s="148" t="s">
        <v>187</v>
      </c>
      <c r="H187" s="149">
        <v>41.12</v>
      </c>
      <c r="I187" s="150"/>
      <c r="J187" s="151">
        <f>ROUND(I187*H187,2)</f>
        <v>0</v>
      </c>
      <c r="K187" s="147" t="s">
        <v>157</v>
      </c>
      <c r="L187" s="33"/>
      <c r="M187" s="152" t="s">
        <v>1</v>
      </c>
      <c r="N187" s="153" t="s">
        <v>41</v>
      </c>
      <c r="O187" s="58"/>
      <c r="P187" s="154">
        <f>O187*H187</f>
        <v>0</v>
      </c>
      <c r="Q187" s="154">
        <v>0</v>
      </c>
      <c r="R187" s="154">
        <f>Q187*H187</f>
        <v>0</v>
      </c>
      <c r="S187" s="154">
        <v>0</v>
      </c>
      <c r="T187" s="155">
        <f>S187*H187</f>
        <v>0</v>
      </c>
      <c r="U187" s="32"/>
      <c r="V187" s="32"/>
      <c r="W187" s="32"/>
      <c r="X187" s="32"/>
      <c r="Y187" s="32"/>
      <c r="Z187" s="32"/>
      <c r="AA187" s="32"/>
      <c r="AB187" s="32"/>
      <c r="AC187" s="32"/>
      <c r="AD187" s="32"/>
      <c r="AE187" s="32"/>
      <c r="AR187" s="156" t="s">
        <v>158</v>
      </c>
      <c r="AT187" s="156" t="s">
        <v>153</v>
      </c>
      <c r="AU187" s="156" t="s">
        <v>84</v>
      </c>
      <c r="AY187" s="17" t="s">
        <v>151</v>
      </c>
      <c r="BE187" s="157">
        <f>IF(N187="základní",J187,0)</f>
        <v>0</v>
      </c>
      <c r="BF187" s="157">
        <f>IF(N187="snížená",J187,0)</f>
        <v>0</v>
      </c>
      <c r="BG187" s="157">
        <f>IF(N187="zákl. přenesená",J187,0)</f>
        <v>0</v>
      </c>
      <c r="BH187" s="157">
        <f>IF(N187="sníž. přenesená",J187,0)</f>
        <v>0</v>
      </c>
      <c r="BI187" s="157">
        <f>IF(N187="nulová",J187,0)</f>
        <v>0</v>
      </c>
      <c r="BJ187" s="17" t="s">
        <v>82</v>
      </c>
      <c r="BK187" s="157">
        <f>ROUND(I187*H187,2)</f>
        <v>0</v>
      </c>
      <c r="BL187" s="17" t="s">
        <v>158</v>
      </c>
      <c r="BM187" s="156" t="s">
        <v>239</v>
      </c>
    </row>
    <row r="188" spans="1:65" s="2" customFormat="1" ht="37.9" customHeight="1">
      <c r="A188" s="32"/>
      <c r="B188" s="144"/>
      <c r="C188" s="145" t="s">
        <v>240</v>
      </c>
      <c r="D188" s="145" t="s">
        <v>153</v>
      </c>
      <c r="E188" s="146" t="s">
        <v>241</v>
      </c>
      <c r="F188" s="147" t="s">
        <v>242</v>
      </c>
      <c r="G188" s="148" t="s">
        <v>187</v>
      </c>
      <c r="H188" s="149">
        <v>41.12</v>
      </c>
      <c r="I188" s="150"/>
      <c r="J188" s="151">
        <f>ROUND(I188*H188,2)</f>
        <v>0</v>
      </c>
      <c r="K188" s="147" t="s">
        <v>157</v>
      </c>
      <c r="L188" s="33"/>
      <c r="M188" s="152" t="s">
        <v>1</v>
      </c>
      <c r="N188" s="153" t="s">
        <v>41</v>
      </c>
      <c r="O188" s="58"/>
      <c r="P188" s="154">
        <f>O188*H188</f>
        <v>0</v>
      </c>
      <c r="Q188" s="154">
        <v>0</v>
      </c>
      <c r="R188" s="154">
        <f>Q188*H188</f>
        <v>0</v>
      </c>
      <c r="S188" s="154">
        <v>0</v>
      </c>
      <c r="T188" s="155">
        <f>S188*H188</f>
        <v>0</v>
      </c>
      <c r="U188" s="32"/>
      <c r="V188" s="32"/>
      <c r="W188" s="32"/>
      <c r="X188" s="32"/>
      <c r="Y188" s="32"/>
      <c r="Z188" s="32"/>
      <c r="AA188" s="32"/>
      <c r="AB188" s="32"/>
      <c r="AC188" s="32"/>
      <c r="AD188" s="32"/>
      <c r="AE188" s="32"/>
      <c r="AR188" s="156" t="s">
        <v>158</v>
      </c>
      <c r="AT188" s="156" t="s">
        <v>153</v>
      </c>
      <c r="AU188" s="156" t="s">
        <v>84</v>
      </c>
      <c r="AY188" s="17" t="s">
        <v>151</v>
      </c>
      <c r="BE188" s="157">
        <f>IF(N188="základní",J188,0)</f>
        <v>0</v>
      </c>
      <c r="BF188" s="157">
        <f>IF(N188="snížená",J188,0)</f>
        <v>0</v>
      </c>
      <c r="BG188" s="157">
        <f>IF(N188="zákl. přenesená",J188,0)</f>
        <v>0</v>
      </c>
      <c r="BH188" s="157">
        <f>IF(N188="sníž. přenesená",J188,0)</f>
        <v>0</v>
      </c>
      <c r="BI188" s="157">
        <f>IF(N188="nulová",J188,0)</f>
        <v>0</v>
      </c>
      <c r="BJ188" s="17" t="s">
        <v>82</v>
      </c>
      <c r="BK188" s="157">
        <f>ROUND(I188*H188,2)</f>
        <v>0</v>
      </c>
      <c r="BL188" s="17" t="s">
        <v>158</v>
      </c>
      <c r="BM188" s="156" t="s">
        <v>243</v>
      </c>
    </row>
    <row r="189" spans="1:65" s="2" customFormat="1" ht="24.2" customHeight="1">
      <c r="A189" s="32"/>
      <c r="B189" s="144"/>
      <c r="C189" s="145" t="s">
        <v>244</v>
      </c>
      <c r="D189" s="145" t="s">
        <v>153</v>
      </c>
      <c r="E189" s="146" t="s">
        <v>245</v>
      </c>
      <c r="F189" s="147" t="s">
        <v>246</v>
      </c>
      <c r="G189" s="148" t="s">
        <v>187</v>
      </c>
      <c r="H189" s="149">
        <v>41.12</v>
      </c>
      <c r="I189" s="150"/>
      <c r="J189" s="151">
        <f>ROUND(I189*H189,2)</f>
        <v>0</v>
      </c>
      <c r="K189" s="147" t="s">
        <v>157</v>
      </c>
      <c r="L189" s="33"/>
      <c r="M189" s="152" t="s">
        <v>1</v>
      </c>
      <c r="N189" s="153" t="s">
        <v>41</v>
      </c>
      <c r="O189" s="58"/>
      <c r="P189" s="154">
        <f>O189*H189</f>
        <v>0</v>
      </c>
      <c r="Q189" s="154">
        <v>0</v>
      </c>
      <c r="R189" s="154">
        <f>Q189*H189</f>
        <v>0</v>
      </c>
      <c r="S189" s="154">
        <v>0</v>
      </c>
      <c r="T189" s="155">
        <f>S189*H189</f>
        <v>0</v>
      </c>
      <c r="U189" s="32"/>
      <c r="V189" s="32"/>
      <c r="W189" s="32"/>
      <c r="X189" s="32"/>
      <c r="Y189" s="32"/>
      <c r="Z189" s="32"/>
      <c r="AA189" s="32"/>
      <c r="AB189" s="32"/>
      <c r="AC189" s="32"/>
      <c r="AD189" s="32"/>
      <c r="AE189" s="32"/>
      <c r="AR189" s="156" t="s">
        <v>158</v>
      </c>
      <c r="AT189" s="156" t="s">
        <v>153</v>
      </c>
      <c r="AU189" s="156" t="s">
        <v>84</v>
      </c>
      <c r="AY189" s="17" t="s">
        <v>151</v>
      </c>
      <c r="BE189" s="157">
        <f>IF(N189="základní",J189,0)</f>
        <v>0</v>
      </c>
      <c r="BF189" s="157">
        <f>IF(N189="snížená",J189,0)</f>
        <v>0</v>
      </c>
      <c r="BG189" s="157">
        <f>IF(N189="zákl. přenesená",J189,0)</f>
        <v>0</v>
      </c>
      <c r="BH189" s="157">
        <f>IF(N189="sníž. přenesená",J189,0)</f>
        <v>0</v>
      </c>
      <c r="BI189" s="157">
        <f>IF(N189="nulová",J189,0)</f>
        <v>0</v>
      </c>
      <c r="BJ189" s="17" t="s">
        <v>82</v>
      </c>
      <c r="BK189" s="157">
        <f>ROUND(I189*H189,2)</f>
        <v>0</v>
      </c>
      <c r="BL189" s="17" t="s">
        <v>158</v>
      </c>
      <c r="BM189" s="156" t="s">
        <v>247</v>
      </c>
    </row>
    <row r="190" spans="1:65" s="2" customFormat="1" ht="24.2" customHeight="1">
      <c r="A190" s="32"/>
      <c r="B190" s="144"/>
      <c r="C190" s="145" t="s">
        <v>248</v>
      </c>
      <c r="D190" s="145" t="s">
        <v>153</v>
      </c>
      <c r="E190" s="146" t="s">
        <v>249</v>
      </c>
      <c r="F190" s="147" t="s">
        <v>250</v>
      </c>
      <c r="G190" s="148" t="s">
        <v>187</v>
      </c>
      <c r="H190" s="149">
        <v>41.12</v>
      </c>
      <c r="I190" s="150"/>
      <c r="J190" s="151">
        <f>ROUND(I190*H190,2)</f>
        <v>0</v>
      </c>
      <c r="K190" s="147" t="s">
        <v>251</v>
      </c>
      <c r="L190" s="33"/>
      <c r="M190" s="152" t="s">
        <v>1</v>
      </c>
      <c r="N190" s="153" t="s">
        <v>41</v>
      </c>
      <c r="O190" s="58"/>
      <c r="P190" s="154">
        <f>O190*H190</f>
        <v>0</v>
      </c>
      <c r="Q190" s="154">
        <v>0</v>
      </c>
      <c r="R190" s="154">
        <f>Q190*H190</f>
        <v>0</v>
      </c>
      <c r="S190" s="154">
        <v>0</v>
      </c>
      <c r="T190" s="155">
        <f>S190*H190</f>
        <v>0</v>
      </c>
      <c r="U190" s="32"/>
      <c r="V190" s="32"/>
      <c r="W190" s="32"/>
      <c r="X190" s="32"/>
      <c r="Y190" s="32"/>
      <c r="Z190" s="32"/>
      <c r="AA190" s="32"/>
      <c r="AB190" s="32"/>
      <c r="AC190" s="32"/>
      <c r="AD190" s="32"/>
      <c r="AE190" s="32"/>
      <c r="AR190" s="156" t="s">
        <v>158</v>
      </c>
      <c r="AT190" s="156" t="s">
        <v>153</v>
      </c>
      <c r="AU190" s="156" t="s">
        <v>84</v>
      </c>
      <c r="AY190" s="17" t="s">
        <v>151</v>
      </c>
      <c r="BE190" s="157">
        <f>IF(N190="základní",J190,0)</f>
        <v>0</v>
      </c>
      <c r="BF190" s="157">
        <f>IF(N190="snížená",J190,0)</f>
        <v>0</v>
      </c>
      <c r="BG190" s="157">
        <f>IF(N190="zákl. přenesená",J190,0)</f>
        <v>0</v>
      </c>
      <c r="BH190" s="157">
        <f>IF(N190="sníž. přenesená",J190,0)</f>
        <v>0</v>
      </c>
      <c r="BI190" s="157">
        <f>IF(N190="nulová",J190,0)</f>
        <v>0</v>
      </c>
      <c r="BJ190" s="17" t="s">
        <v>82</v>
      </c>
      <c r="BK190" s="157">
        <f>ROUND(I190*H190,2)</f>
        <v>0</v>
      </c>
      <c r="BL190" s="17" t="s">
        <v>158</v>
      </c>
      <c r="BM190" s="156" t="s">
        <v>252</v>
      </c>
    </row>
    <row r="191" spans="1:65" s="2" customFormat="1" ht="24.2" customHeight="1">
      <c r="A191" s="32"/>
      <c r="B191" s="144"/>
      <c r="C191" s="145" t="s">
        <v>7</v>
      </c>
      <c r="D191" s="145" t="s">
        <v>153</v>
      </c>
      <c r="E191" s="146" t="s">
        <v>253</v>
      </c>
      <c r="F191" s="147" t="s">
        <v>254</v>
      </c>
      <c r="G191" s="148" t="s">
        <v>211</v>
      </c>
      <c r="H191" s="149">
        <v>74.016000000000005</v>
      </c>
      <c r="I191" s="150"/>
      <c r="J191" s="151">
        <f>ROUND(I191*H191,2)</f>
        <v>0</v>
      </c>
      <c r="K191" s="147" t="s">
        <v>251</v>
      </c>
      <c r="L191" s="33"/>
      <c r="M191" s="152" t="s">
        <v>1</v>
      </c>
      <c r="N191" s="153" t="s">
        <v>41</v>
      </c>
      <c r="O191" s="58"/>
      <c r="P191" s="154">
        <f>O191*H191</f>
        <v>0</v>
      </c>
      <c r="Q191" s="154">
        <v>0</v>
      </c>
      <c r="R191" s="154">
        <f>Q191*H191</f>
        <v>0</v>
      </c>
      <c r="S191" s="154">
        <v>0</v>
      </c>
      <c r="T191" s="155">
        <f>S191*H191</f>
        <v>0</v>
      </c>
      <c r="U191" s="32"/>
      <c r="V191" s="32"/>
      <c r="W191" s="32"/>
      <c r="X191" s="32"/>
      <c r="Y191" s="32"/>
      <c r="Z191" s="32"/>
      <c r="AA191" s="32"/>
      <c r="AB191" s="32"/>
      <c r="AC191" s="32"/>
      <c r="AD191" s="32"/>
      <c r="AE191" s="32"/>
      <c r="AR191" s="156" t="s">
        <v>158</v>
      </c>
      <c r="AT191" s="156" t="s">
        <v>153</v>
      </c>
      <c r="AU191" s="156" t="s">
        <v>84</v>
      </c>
      <c r="AY191" s="17" t="s">
        <v>151</v>
      </c>
      <c r="BE191" s="157">
        <f>IF(N191="základní",J191,0)</f>
        <v>0</v>
      </c>
      <c r="BF191" s="157">
        <f>IF(N191="snížená",J191,0)</f>
        <v>0</v>
      </c>
      <c r="BG191" s="157">
        <f>IF(N191="zákl. přenesená",J191,0)</f>
        <v>0</v>
      </c>
      <c r="BH191" s="157">
        <f>IF(N191="sníž. přenesená",J191,0)</f>
        <v>0</v>
      </c>
      <c r="BI191" s="157">
        <f>IF(N191="nulová",J191,0)</f>
        <v>0</v>
      </c>
      <c r="BJ191" s="17" t="s">
        <v>82</v>
      </c>
      <c r="BK191" s="157">
        <f>ROUND(I191*H191,2)</f>
        <v>0</v>
      </c>
      <c r="BL191" s="17" t="s">
        <v>158</v>
      </c>
      <c r="BM191" s="156" t="s">
        <v>255</v>
      </c>
    </row>
    <row r="192" spans="1:65" s="13" customFormat="1">
      <c r="B192" s="158"/>
      <c r="D192" s="159" t="s">
        <v>160</v>
      </c>
      <c r="E192" s="160" t="s">
        <v>1</v>
      </c>
      <c r="F192" s="161" t="s">
        <v>256</v>
      </c>
      <c r="H192" s="162">
        <v>74.016000000000005</v>
      </c>
      <c r="I192" s="163"/>
      <c r="L192" s="158"/>
      <c r="M192" s="164"/>
      <c r="N192" s="165"/>
      <c r="O192" s="165"/>
      <c r="P192" s="165"/>
      <c r="Q192" s="165"/>
      <c r="R192" s="165"/>
      <c r="S192" s="165"/>
      <c r="T192" s="166"/>
      <c r="AT192" s="160" t="s">
        <v>160</v>
      </c>
      <c r="AU192" s="160" t="s">
        <v>84</v>
      </c>
      <c r="AV192" s="13" t="s">
        <v>84</v>
      </c>
      <c r="AW192" s="13" t="s">
        <v>33</v>
      </c>
      <c r="AX192" s="13" t="s">
        <v>82</v>
      </c>
      <c r="AY192" s="160" t="s">
        <v>151</v>
      </c>
    </row>
    <row r="193" spans="1:65" s="2" customFormat="1" ht="24.2" customHeight="1">
      <c r="A193" s="32"/>
      <c r="B193" s="144"/>
      <c r="C193" s="145" t="s">
        <v>257</v>
      </c>
      <c r="D193" s="145" t="s">
        <v>153</v>
      </c>
      <c r="E193" s="146" t="s">
        <v>258</v>
      </c>
      <c r="F193" s="147" t="s">
        <v>259</v>
      </c>
      <c r="G193" s="148" t="s">
        <v>187</v>
      </c>
      <c r="H193" s="149">
        <v>14.16</v>
      </c>
      <c r="I193" s="150"/>
      <c r="J193" s="151">
        <f>ROUND(I193*H193,2)</f>
        <v>0</v>
      </c>
      <c r="K193" s="147" t="s">
        <v>157</v>
      </c>
      <c r="L193" s="33"/>
      <c r="M193" s="152" t="s">
        <v>1</v>
      </c>
      <c r="N193" s="153" t="s">
        <v>41</v>
      </c>
      <c r="O193" s="58"/>
      <c r="P193" s="154">
        <f>O193*H193</f>
        <v>0</v>
      </c>
      <c r="Q193" s="154">
        <v>0</v>
      </c>
      <c r="R193" s="154">
        <f>Q193*H193</f>
        <v>0</v>
      </c>
      <c r="S193" s="154">
        <v>0</v>
      </c>
      <c r="T193" s="155">
        <f>S193*H193</f>
        <v>0</v>
      </c>
      <c r="U193" s="32"/>
      <c r="V193" s="32"/>
      <c r="W193" s="32"/>
      <c r="X193" s="32"/>
      <c r="Y193" s="32"/>
      <c r="Z193" s="32"/>
      <c r="AA193" s="32"/>
      <c r="AB193" s="32"/>
      <c r="AC193" s="32"/>
      <c r="AD193" s="32"/>
      <c r="AE193" s="32"/>
      <c r="AR193" s="156" t="s">
        <v>158</v>
      </c>
      <c r="AT193" s="156" t="s">
        <v>153</v>
      </c>
      <c r="AU193" s="156" t="s">
        <v>84</v>
      </c>
      <c r="AY193" s="17" t="s">
        <v>151</v>
      </c>
      <c r="BE193" s="157">
        <f>IF(N193="základní",J193,0)</f>
        <v>0</v>
      </c>
      <c r="BF193" s="157">
        <f>IF(N193="snížená",J193,0)</f>
        <v>0</v>
      </c>
      <c r="BG193" s="157">
        <f>IF(N193="zákl. přenesená",J193,0)</f>
        <v>0</v>
      </c>
      <c r="BH193" s="157">
        <f>IF(N193="sníž. přenesená",J193,0)</f>
        <v>0</v>
      </c>
      <c r="BI193" s="157">
        <f>IF(N193="nulová",J193,0)</f>
        <v>0</v>
      </c>
      <c r="BJ193" s="17" t="s">
        <v>82</v>
      </c>
      <c r="BK193" s="157">
        <f>ROUND(I193*H193,2)</f>
        <v>0</v>
      </c>
      <c r="BL193" s="17" t="s">
        <v>158</v>
      </c>
      <c r="BM193" s="156" t="s">
        <v>260</v>
      </c>
    </row>
    <row r="194" spans="1:65" s="13" customFormat="1">
      <c r="B194" s="158"/>
      <c r="D194" s="159" t="s">
        <v>160</v>
      </c>
      <c r="E194" s="160" t="s">
        <v>1</v>
      </c>
      <c r="F194" s="161" t="s">
        <v>200</v>
      </c>
      <c r="H194" s="162">
        <v>9.3239999999999998</v>
      </c>
      <c r="I194" s="163"/>
      <c r="L194" s="158"/>
      <c r="M194" s="164"/>
      <c r="N194" s="165"/>
      <c r="O194" s="165"/>
      <c r="P194" s="165"/>
      <c r="Q194" s="165"/>
      <c r="R194" s="165"/>
      <c r="S194" s="165"/>
      <c r="T194" s="166"/>
      <c r="AT194" s="160" t="s">
        <v>160</v>
      </c>
      <c r="AU194" s="160" t="s">
        <v>84</v>
      </c>
      <c r="AV194" s="13" t="s">
        <v>84</v>
      </c>
      <c r="AW194" s="13" t="s">
        <v>33</v>
      </c>
      <c r="AX194" s="13" t="s">
        <v>76</v>
      </c>
      <c r="AY194" s="160" t="s">
        <v>151</v>
      </c>
    </row>
    <row r="195" spans="1:65" s="13" customFormat="1">
      <c r="B195" s="158"/>
      <c r="D195" s="159" t="s">
        <v>160</v>
      </c>
      <c r="E195" s="160" t="s">
        <v>1</v>
      </c>
      <c r="F195" s="161" t="s">
        <v>261</v>
      </c>
      <c r="H195" s="162">
        <v>4.8360000000000003</v>
      </c>
      <c r="I195" s="163"/>
      <c r="L195" s="158"/>
      <c r="M195" s="164"/>
      <c r="N195" s="165"/>
      <c r="O195" s="165"/>
      <c r="P195" s="165"/>
      <c r="Q195" s="165"/>
      <c r="R195" s="165"/>
      <c r="S195" s="165"/>
      <c r="T195" s="166"/>
      <c r="AT195" s="160" t="s">
        <v>160</v>
      </c>
      <c r="AU195" s="160" t="s">
        <v>84</v>
      </c>
      <c r="AV195" s="13" t="s">
        <v>84</v>
      </c>
      <c r="AW195" s="13" t="s">
        <v>33</v>
      </c>
      <c r="AX195" s="13" t="s">
        <v>76</v>
      </c>
      <c r="AY195" s="160" t="s">
        <v>151</v>
      </c>
    </row>
    <row r="196" spans="1:65" s="14" customFormat="1">
      <c r="B196" s="167"/>
      <c r="D196" s="159" t="s">
        <v>160</v>
      </c>
      <c r="E196" s="168" t="s">
        <v>1</v>
      </c>
      <c r="F196" s="169" t="s">
        <v>190</v>
      </c>
      <c r="H196" s="170">
        <v>14.16</v>
      </c>
      <c r="I196" s="171"/>
      <c r="L196" s="167"/>
      <c r="M196" s="172"/>
      <c r="N196" s="173"/>
      <c r="O196" s="173"/>
      <c r="P196" s="173"/>
      <c r="Q196" s="173"/>
      <c r="R196" s="173"/>
      <c r="S196" s="173"/>
      <c r="T196" s="174"/>
      <c r="AT196" s="168" t="s">
        <v>160</v>
      </c>
      <c r="AU196" s="168" t="s">
        <v>84</v>
      </c>
      <c r="AV196" s="14" t="s">
        <v>158</v>
      </c>
      <c r="AW196" s="14" t="s">
        <v>33</v>
      </c>
      <c r="AX196" s="14" t="s">
        <v>82</v>
      </c>
      <c r="AY196" s="168" t="s">
        <v>151</v>
      </c>
    </row>
    <row r="197" spans="1:65" s="2" customFormat="1" ht="16.5" customHeight="1">
      <c r="A197" s="32"/>
      <c r="B197" s="144"/>
      <c r="C197" s="175" t="s">
        <v>262</v>
      </c>
      <c r="D197" s="175" t="s">
        <v>208</v>
      </c>
      <c r="E197" s="176" t="s">
        <v>263</v>
      </c>
      <c r="F197" s="177" t="s">
        <v>264</v>
      </c>
      <c r="G197" s="178" t="s">
        <v>211</v>
      </c>
      <c r="H197" s="179">
        <v>37.750999999999998</v>
      </c>
      <c r="I197" s="180"/>
      <c r="J197" s="181">
        <f>ROUND(I197*H197,2)</f>
        <v>0</v>
      </c>
      <c r="K197" s="177" t="s">
        <v>157</v>
      </c>
      <c r="L197" s="182"/>
      <c r="M197" s="183" t="s">
        <v>1</v>
      </c>
      <c r="N197" s="184" t="s">
        <v>41</v>
      </c>
      <c r="O197" s="58"/>
      <c r="P197" s="154">
        <f>O197*H197</f>
        <v>0</v>
      </c>
      <c r="Q197" s="154">
        <v>1</v>
      </c>
      <c r="R197" s="154">
        <f>Q197*H197</f>
        <v>37.750999999999998</v>
      </c>
      <c r="S197" s="154">
        <v>0</v>
      </c>
      <c r="T197" s="155">
        <f>S197*H197</f>
        <v>0</v>
      </c>
      <c r="U197" s="32"/>
      <c r="V197" s="32"/>
      <c r="W197" s="32"/>
      <c r="X197" s="32"/>
      <c r="Y197" s="32"/>
      <c r="Z197" s="32"/>
      <c r="AA197" s="32"/>
      <c r="AB197" s="32"/>
      <c r="AC197" s="32"/>
      <c r="AD197" s="32"/>
      <c r="AE197" s="32"/>
      <c r="AR197" s="156" t="s">
        <v>191</v>
      </c>
      <c r="AT197" s="156" t="s">
        <v>208</v>
      </c>
      <c r="AU197" s="156" t="s">
        <v>84</v>
      </c>
      <c r="AY197" s="17" t="s">
        <v>151</v>
      </c>
      <c r="BE197" s="157">
        <f>IF(N197="základní",J197,0)</f>
        <v>0</v>
      </c>
      <c r="BF197" s="157">
        <f>IF(N197="snížená",J197,0)</f>
        <v>0</v>
      </c>
      <c r="BG197" s="157">
        <f>IF(N197="zákl. přenesená",J197,0)</f>
        <v>0</v>
      </c>
      <c r="BH197" s="157">
        <f>IF(N197="sníž. přenesená",J197,0)</f>
        <v>0</v>
      </c>
      <c r="BI197" s="157">
        <f>IF(N197="nulová",J197,0)</f>
        <v>0</v>
      </c>
      <c r="BJ197" s="17" t="s">
        <v>82</v>
      </c>
      <c r="BK197" s="157">
        <f>ROUND(I197*H197,2)</f>
        <v>0</v>
      </c>
      <c r="BL197" s="17" t="s">
        <v>158</v>
      </c>
      <c r="BM197" s="156" t="s">
        <v>265</v>
      </c>
    </row>
    <row r="198" spans="1:65" s="2" customFormat="1" ht="33" customHeight="1">
      <c r="A198" s="32"/>
      <c r="B198" s="144"/>
      <c r="C198" s="145" t="s">
        <v>266</v>
      </c>
      <c r="D198" s="145" t="s">
        <v>153</v>
      </c>
      <c r="E198" s="146" t="s">
        <v>267</v>
      </c>
      <c r="F198" s="147" t="s">
        <v>268</v>
      </c>
      <c r="G198" s="148" t="s">
        <v>182</v>
      </c>
      <c r="H198" s="149">
        <v>8</v>
      </c>
      <c r="I198" s="150"/>
      <c r="J198" s="151">
        <f>ROUND(I198*H198,2)</f>
        <v>0</v>
      </c>
      <c r="K198" s="147" t="s">
        <v>157</v>
      </c>
      <c r="L198" s="33"/>
      <c r="M198" s="152" t="s">
        <v>1</v>
      </c>
      <c r="N198" s="153" t="s">
        <v>41</v>
      </c>
      <c r="O198" s="58"/>
      <c r="P198" s="154">
        <f>O198*H198</f>
        <v>0</v>
      </c>
      <c r="Q198" s="154">
        <v>0</v>
      </c>
      <c r="R198" s="154">
        <f>Q198*H198</f>
        <v>0</v>
      </c>
      <c r="S198" s="154">
        <v>0</v>
      </c>
      <c r="T198" s="155">
        <f>S198*H198</f>
        <v>0</v>
      </c>
      <c r="U198" s="32"/>
      <c r="V198" s="32"/>
      <c r="W198" s="32"/>
      <c r="X198" s="32"/>
      <c r="Y198" s="32"/>
      <c r="Z198" s="32"/>
      <c r="AA198" s="32"/>
      <c r="AB198" s="32"/>
      <c r="AC198" s="32"/>
      <c r="AD198" s="32"/>
      <c r="AE198" s="32"/>
      <c r="AR198" s="156" t="s">
        <v>158</v>
      </c>
      <c r="AT198" s="156" t="s">
        <v>153</v>
      </c>
      <c r="AU198" s="156" t="s">
        <v>84</v>
      </c>
      <c r="AY198" s="17" t="s">
        <v>151</v>
      </c>
      <c r="BE198" s="157">
        <f>IF(N198="základní",J198,0)</f>
        <v>0</v>
      </c>
      <c r="BF198" s="157">
        <f>IF(N198="snížená",J198,0)</f>
        <v>0</v>
      </c>
      <c r="BG198" s="157">
        <f>IF(N198="zákl. přenesená",J198,0)</f>
        <v>0</v>
      </c>
      <c r="BH198" s="157">
        <f>IF(N198="sníž. přenesená",J198,0)</f>
        <v>0</v>
      </c>
      <c r="BI198" s="157">
        <f>IF(N198="nulová",J198,0)</f>
        <v>0</v>
      </c>
      <c r="BJ198" s="17" t="s">
        <v>82</v>
      </c>
      <c r="BK198" s="157">
        <f>ROUND(I198*H198,2)</f>
        <v>0</v>
      </c>
      <c r="BL198" s="17" t="s">
        <v>158</v>
      </c>
      <c r="BM198" s="156" t="s">
        <v>269</v>
      </c>
    </row>
    <row r="199" spans="1:65" s="2" customFormat="1" ht="16.5" customHeight="1">
      <c r="A199" s="32"/>
      <c r="B199" s="144"/>
      <c r="C199" s="175" t="s">
        <v>270</v>
      </c>
      <c r="D199" s="175" t="s">
        <v>208</v>
      </c>
      <c r="E199" s="176" t="s">
        <v>271</v>
      </c>
      <c r="F199" s="177" t="s">
        <v>272</v>
      </c>
      <c r="G199" s="178" t="s">
        <v>187</v>
      </c>
      <c r="H199" s="179">
        <v>8.0000000000000002E-3</v>
      </c>
      <c r="I199" s="180"/>
      <c r="J199" s="181">
        <f>ROUND(I199*H199,2)</f>
        <v>0</v>
      </c>
      <c r="K199" s="177" t="s">
        <v>157</v>
      </c>
      <c r="L199" s="182"/>
      <c r="M199" s="183" t="s">
        <v>1</v>
      </c>
      <c r="N199" s="184" t="s">
        <v>41</v>
      </c>
      <c r="O199" s="58"/>
      <c r="P199" s="154">
        <f>O199*H199</f>
        <v>0</v>
      </c>
      <c r="Q199" s="154">
        <v>0.22</v>
      </c>
      <c r="R199" s="154">
        <f>Q199*H199</f>
        <v>1.7600000000000001E-3</v>
      </c>
      <c r="S199" s="154">
        <v>0</v>
      </c>
      <c r="T199" s="155">
        <f>S199*H199</f>
        <v>0</v>
      </c>
      <c r="U199" s="32"/>
      <c r="V199" s="32"/>
      <c r="W199" s="32"/>
      <c r="X199" s="32"/>
      <c r="Y199" s="32"/>
      <c r="Z199" s="32"/>
      <c r="AA199" s="32"/>
      <c r="AB199" s="32"/>
      <c r="AC199" s="32"/>
      <c r="AD199" s="32"/>
      <c r="AE199" s="32"/>
      <c r="AR199" s="156" t="s">
        <v>191</v>
      </c>
      <c r="AT199" s="156" t="s">
        <v>208</v>
      </c>
      <c r="AU199" s="156" t="s">
        <v>84</v>
      </c>
      <c r="AY199" s="17" t="s">
        <v>151</v>
      </c>
      <c r="BE199" s="157">
        <f>IF(N199="základní",J199,0)</f>
        <v>0</v>
      </c>
      <c r="BF199" s="157">
        <f>IF(N199="snížená",J199,0)</f>
        <v>0</v>
      </c>
      <c r="BG199" s="157">
        <f>IF(N199="zákl. přenesená",J199,0)</f>
        <v>0</v>
      </c>
      <c r="BH199" s="157">
        <f>IF(N199="sníž. přenesená",J199,0)</f>
        <v>0</v>
      </c>
      <c r="BI199" s="157">
        <f>IF(N199="nulová",J199,0)</f>
        <v>0</v>
      </c>
      <c r="BJ199" s="17" t="s">
        <v>82</v>
      </c>
      <c r="BK199" s="157">
        <f>ROUND(I199*H199,2)</f>
        <v>0</v>
      </c>
      <c r="BL199" s="17" t="s">
        <v>158</v>
      </c>
      <c r="BM199" s="156" t="s">
        <v>273</v>
      </c>
    </row>
    <row r="200" spans="1:65" s="13" customFormat="1">
      <c r="B200" s="158"/>
      <c r="D200" s="159" t="s">
        <v>160</v>
      </c>
      <c r="F200" s="161" t="s">
        <v>274</v>
      </c>
      <c r="H200" s="162">
        <v>8.0000000000000002E-3</v>
      </c>
      <c r="I200" s="163"/>
      <c r="L200" s="158"/>
      <c r="M200" s="164"/>
      <c r="N200" s="165"/>
      <c r="O200" s="165"/>
      <c r="P200" s="165"/>
      <c r="Q200" s="165"/>
      <c r="R200" s="165"/>
      <c r="S200" s="165"/>
      <c r="T200" s="166"/>
      <c r="AT200" s="160" t="s">
        <v>160</v>
      </c>
      <c r="AU200" s="160" t="s">
        <v>84</v>
      </c>
      <c r="AV200" s="13" t="s">
        <v>84</v>
      </c>
      <c r="AW200" s="13" t="s">
        <v>3</v>
      </c>
      <c r="AX200" s="13" t="s">
        <v>82</v>
      </c>
      <c r="AY200" s="160" t="s">
        <v>151</v>
      </c>
    </row>
    <row r="201" spans="1:65" s="2" customFormat="1" ht="24.2" customHeight="1">
      <c r="A201" s="32"/>
      <c r="B201" s="144"/>
      <c r="C201" s="145" t="s">
        <v>275</v>
      </c>
      <c r="D201" s="145" t="s">
        <v>153</v>
      </c>
      <c r="E201" s="146" t="s">
        <v>276</v>
      </c>
      <c r="F201" s="147" t="s">
        <v>277</v>
      </c>
      <c r="G201" s="148" t="s">
        <v>164</v>
      </c>
      <c r="H201" s="149">
        <v>7.25</v>
      </c>
      <c r="I201" s="150"/>
      <c r="J201" s="151">
        <f t="shared" ref="J201:J207" si="0">ROUND(I201*H201,2)</f>
        <v>0</v>
      </c>
      <c r="K201" s="147" t="s">
        <v>157</v>
      </c>
      <c r="L201" s="33"/>
      <c r="M201" s="152" t="s">
        <v>1</v>
      </c>
      <c r="N201" s="153" t="s">
        <v>41</v>
      </c>
      <c r="O201" s="58"/>
      <c r="P201" s="154">
        <f t="shared" ref="P201:P207" si="1">O201*H201</f>
        <v>0</v>
      </c>
      <c r="Q201" s="154">
        <v>0</v>
      </c>
      <c r="R201" s="154">
        <f t="shared" ref="R201:R207" si="2">Q201*H201</f>
        <v>0</v>
      </c>
      <c r="S201" s="154">
        <v>0</v>
      </c>
      <c r="T201" s="155">
        <f t="shared" ref="T201:T207" si="3">S201*H201</f>
        <v>0</v>
      </c>
      <c r="U201" s="32"/>
      <c r="V201" s="32"/>
      <c r="W201" s="32"/>
      <c r="X201" s="32"/>
      <c r="Y201" s="32"/>
      <c r="Z201" s="32"/>
      <c r="AA201" s="32"/>
      <c r="AB201" s="32"/>
      <c r="AC201" s="32"/>
      <c r="AD201" s="32"/>
      <c r="AE201" s="32"/>
      <c r="AR201" s="156" t="s">
        <v>158</v>
      </c>
      <c r="AT201" s="156" t="s">
        <v>153</v>
      </c>
      <c r="AU201" s="156" t="s">
        <v>84</v>
      </c>
      <c r="AY201" s="17" t="s">
        <v>151</v>
      </c>
      <c r="BE201" s="157">
        <f t="shared" ref="BE201:BE207" si="4">IF(N201="základní",J201,0)</f>
        <v>0</v>
      </c>
      <c r="BF201" s="157">
        <f t="shared" ref="BF201:BF207" si="5">IF(N201="snížená",J201,0)</f>
        <v>0</v>
      </c>
      <c r="BG201" s="157">
        <f t="shared" ref="BG201:BG207" si="6">IF(N201="zákl. přenesená",J201,0)</f>
        <v>0</v>
      </c>
      <c r="BH201" s="157">
        <f t="shared" ref="BH201:BH207" si="7">IF(N201="sníž. přenesená",J201,0)</f>
        <v>0</v>
      </c>
      <c r="BI201" s="157">
        <f t="shared" ref="BI201:BI207" si="8">IF(N201="nulová",J201,0)</f>
        <v>0</v>
      </c>
      <c r="BJ201" s="17" t="s">
        <v>82</v>
      </c>
      <c r="BK201" s="157">
        <f t="shared" ref="BK201:BK207" si="9">ROUND(I201*H201,2)</f>
        <v>0</v>
      </c>
      <c r="BL201" s="17" t="s">
        <v>158</v>
      </c>
      <c r="BM201" s="156" t="s">
        <v>278</v>
      </c>
    </row>
    <row r="202" spans="1:65" s="2" customFormat="1" ht="24.2" customHeight="1">
      <c r="A202" s="32"/>
      <c r="B202" s="144"/>
      <c r="C202" s="145" t="s">
        <v>279</v>
      </c>
      <c r="D202" s="145" t="s">
        <v>153</v>
      </c>
      <c r="E202" s="146" t="s">
        <v>280</v>
      </c>
      <c r="F202" s="147" t="s">
        <v>281</v>
      </c>
      <c r="G202" s="148" t="s">
        <v>182</v>
      </c>
      <c r="H202" s="149">
        <v>8</v>
      </c>
      <c r="I202" s="150"/>
      <c r="J202" s="151">
        <f t="shared" si="0"/>
        <v>0</v>
      </c>
      <c r="K202" s="147" t="s">
        <v>157</v>
      </c>
      <c r="L202" s="33"/>
      <c r="M202" s="152" t="s">
        <v>1</v>
      </c>
      <c r="N202" s="153" t="s">
        <v>41</v>
      </c>
      <c r="O202" s="58"/>
      <c r="P202" s="154">
        <f t="shared" si="1"/>
        <v>0</v>
      </c>
      <c r="Q202" s="154">
        <v>0</v>
      </c>
      <c r="R202" s="154">
        <f t="shared" si="2"/>
        <v>0</v>
      </c>
      <c r="S202" s="154">
        <v>0</v>
      </c>
      <c r="T202" s="155">
        <f t="shared" si="3"/>
        <v>0</v>
      </c>
      <c r="U202" s="32"/>
      <c r="V202" s="32"/>
      <c r="W202" s="32"/>
      <c r="X202" s="32"/>
      <c r="Y202" s="32"/>
      <c r="Z202" s="32"/>
      <c r="AA202" s="32"/>
      <c r="AB202" s="32"/>
      <c r="AC202" s="32"/>
      <c r="AD202" s="32"/>
      <c r="AE202" s="32"/>
      <c r="AR202" s="156" t="s">
        <v>158</v>
      </c>
      <c r="AT202" s="156" t="s">
        <v>153</v>
      </c>
      <c r="AU202" s="156" t="s">
        <v>84</v>
      </c>
      <c r="AY202" s="17" t="s">
        <v>151</v>
      </c>
      <c r="BE202" s="157">
        <f t="shared" si="4"/>
        <v>0</v>
      </c>
      <c r="BF202" s="157">
        <f t="shared" si="5"/>
        <v>0</v>
      </c>
      <c r="BG202" s="157">
        <f t="shared" si="6"/>
        <v>0</v>
      </c>
      <c r="BH202" s="157">
        <f t="shared" si="7"/>
        <v>0</v>
      </c>
      <c r="BI202" s="157">
        <f t="shared" si="8"/>
        <v>0</v>
      </c>
      <c r="BJ202" s="17" t="s">
        <v>82</v>
      </c>
      <c r="BK202" s="157">
        <f t="shared" si="9"/>
        <v>0</v>
      </c>
      <c r="BL202" s="17" t="s">
        <v>158</v>
      </c>
      <c r="BM202" s="156" t="s">
        <v>282</v>
      </c>
    </row>
    <row r="203" spans="1:65" s="2" customFormat="1" ht="16.5" customHeight="1">
      <c r="A203" s="32"/>
      <c r="B203" s="144"/>
      <c r="C203" s="175" t="s">
        <v>283</v>
      </c>
      <c r="D203" s="175" t="s">
        <v>208</v>
      </c>
      <c r="E203" s="176" t="s">
        <v>284</v>
      </c>
      <c r="F203" s="177" t="s">
        <v>285</v>
      </c>
      <c r="G203" s="178" t="s">
        <v>182</v>
      </c>
      <c r="H203" s="179">
        <v>8</v>
      </c>
      <c r="I203" s="180"/>
      <c r="J203" s="181">
        <f t="shared" si="0"/>
        <v>0</v>
      </c>
      <c r="K203" s="177" t="s">
        <v>157</v>
      </c>
      <c r="L203" s="182"/>
      <c r="M203" s="183" t="s">
        <v>1</v>
      </c>
      <c r="N203" s="184" t="s">
        <v>41</v>
      </c>
      <c r="O203" s="58"/>
      <c r="P203" s="154">
        <f t="shared" si="1"/>
        <v>0</v>
      </c>
      <c r="Q203" s="154">
        <v>1E-3</v>
      </c>
      <c r="R203" s="154">
        <f t="shared" si="2"/>
        <v>8.0000000000000002E-3</v>
      </c>
      <c r="S203" s="154">
        <v>0</v>
      </c>
      <c r="T203" s="155">
        <f t="shared" si="3"/>
        <v>0</v>
      </c>
      <c r="U203" s="32"/>
      <c r="V203" s="32"/>
      <c r="W203" s="32"/>
      <c r="X203" s="32"/>
      <c r="Y203" s="32"/>
      <c r="Z203" s="32"/>
      <c r="AA203" s="32"/>
      <c r="AB203" s="32"/>
      <c r="AC203" s="32"/>
      <c r="AD203" s="32"/>
      <c r="AE203" s="32"/>
      <c r="AR203" s="156" t="s">
        <v>191</v>
      </c>
      <c r="AT203" s="156" t="s">
        <v>208</v>
      </c>
      <c r="AU203" s="156" t="s">
        <v>84</v>
      </c>
      <c r="AY203" s="17" t="s">
        <v>151</v>
      </c>
      <c r="BE203" s="157">
        <f t="shared" si="4"/>
        <v>0</v>
      </c>
      <c r="BF203" s="157">
        <f t="shared" si="5"/>
        <v>0</v>
      </c>
      <c r="BG203" s="157">
        <f t="shared" si="6"/>
        <v>0</v>
      </c>
      <c r="BH203" s="157">
        <f t="shared" si="7"/>
        <v>0</v>
      </c>
      <c r="BI203" s="157">
        <f t="shared" si="8"/>
        <v>0</v>
      </c>
      <c r="BJ203" s="17" t="s">
        <v>82</v>
      </c>
      <c r="BK203" s="157">
        <f t="shared" si="9"/>
        <v>0</v>
      </c>
      <c r="BL203" s="17" t="s">
        <v>158</v>
      </c>
      <c r="BM203" s="156" t="s">
        <v>286</v>
      </c>
    </row>
    <row r="204" spans="1:65" s="2" customFormat="1" ht="33" customHeight="1">
      <c r="A204" s="32"/>
      <c r="B204" s="144"/>
      <c r="C204" s="145" t="s">
        <v>287</v>
      </c>
      <c r="D204" s="145" t="s">
        <v>153</v>
      </c>
      <c r="E204" s="146" t="s">
        <v>288</v>
      </c>
      <c r="F204" s="147" t="s">
        <v>289</v>
      </c>
      <c r="G204" s="148" t="s">
        <v>164</v>
      </c>
      <c r="H204" s="149">
        <v>7.25</v>
      </c>
      <c r="I204" s="150"/>
      <c r="J204" s="151">
        <f t="shared" si="0"/>
        <v>0</v>
      </c>
      <c r="K204" s="147" t="s">
        <v>157</v>
      </c>
      <c r="L204" s="33"/>
      <c r="M204" s="152" t="s">
        <v>1</v>
      </c>
      <c r="N204" s="153" t="s">
        <v>41</v>
      </c>
      <c r="O204" s="58"/>
      <c r="P204" s="154">
        <f t="shared" si="1"/>
        <v>0</v>
      </c>
      <c r="Q204" s="154">
        <v>0</v>
      </c>
      <c r="R204" s="154">
        <f t="shared" si="2"/>
        <v>0</v>
      </c>
      <c r="S204" s="154">
        <v>0</v>
      </c>
      <c r="T204" s="155">
        <f t="shared" si="3"/>
        <v>0</v>
      </c>
      <c r="U204" s="32"/>
      <c r="V204" s="32"/>
      <c r="W204" s="32"/>
      <c r="X204" s="32"/>
      <c r="Y204" s="32"/>
      <c r="Z204" s="32"/>
      <c r="AA204" s="32"/>
      <c r="AB204" s="32"/>
      <c r="AC204" s="32"/>
      <c r="AD204" s="32"/>
      <c r="AE204" s="32"/>
      <c r="AR204" s="156" t="s">
        <v>158</v>
      </c>
      <c r="AT204" s="156" t="s">
        <v>153</v>
      </c>
      <c r="AU204" s="156" t="s">
        <v>84</v>
      </c>
      <c r="AY204" s="17" t="s">
        <v>151</v>
      </c>
      <c r="BE204" s="157">
        <f t="shared" si="4"/>
        <v>0</v>
      </c>
      <c r="BF204" s="157">
        <f t="shared" si="5"/>
        <v>0</v>
      </c>
      <c r="BG204" s="157">
        <f t="shared" si="6"/>
        <v>0</v>
      </c>
      <c r="BH204" s="157">
        <f t="shared" si="7"/>
        <v>0</v>
      </c>
      <c r="BI204" s="157">
        <f t="shared" si="8"/>
        <v>0</v>
      </c>
      <c r="BJ204" s="17" t="s">
        <v>82</v>
      </c>
      <c r="BK204" s="157">
        <f t="shared" si="9"/>
        <v>0</v>
      </c>
      <c r="BL204" s="17" t="s">
        <v>158</v>
      </c>
      <c r="BM204" s="156" t="s">
        <v>290</v>
      </c>
    </row>
    <row r="205" spans="1:65" s="2" customFormat="1" ht="24.2" customHeight="1">
      <c r="A205" s="32"/>
      <c r="B205" s="144"/>
      <c r="C205" s="145" t="s">
        <v>291</v>
      </c>
      <c r="D205" s="145" t="s">
        <v>153</v>
      </c>
      <c r="E205" s="146" t="s">
        <v>292</v>
      </c>
      <c r="F205" s="147" t="s">
        <v>293</v>
      </c>
      <c r="G205" s="148" t="s">
        <v>156</v>
      </c>
      <c r="H205" s="149">
        <v>7.0000000000000001E-3</v>
      </c>
      <c r="I205" s="150"/>
      <c r="J205" s="151">
        <f t="shared" si="0"/>
        <v>0</v>
      </c>
      <c r="K205" s="147" t="s">
        <v>157</v>
      </c>
      <c r="L205" s="33"/>
      <c r="M205" s="152" t="s">
        <v>1</v>
      </c>
      <c r="N205" s="153" t="s">
        <v>41</v>
      </c>
      <c r="O205" s="58"/>
      <c r="P205" s="154">
        <f t="shared" si="1"/>
        <v>0</v>
      </c>
      <c r="Q205" s="154">
        <v>0</v>
      </c>
      <c r="R205" s="154">
        <f t="shared" si="2"/>
        <v>0</v>
      </c>
      <c r="S205" s="154">
        <v>0</v>
      </c>
      <c r="T205" s="155">
        <f t="shared" si="3"/>
        <v>0</v>
      </c>
      <c r="U205" s="32"/>
      <c r="V205" s="32"/>
      <c r="W205" s="32"/>
      <c r="X205" s="32"/>
      <c r="Y205" s="32"/>
      <c r="Z205" s="32"/>
      <c r="AA205" s="32"/>
      <c r="AB205" s="32"/>
      <c r="AC205" s="32"/>
      <c r="AD205" s="32"/>
      <c r="AE205" s="32"/>
      <c r="AR205" s="156" t="s">
        <v>158</v>
      </c>
      <c r="AT205" s="156" t="s">
        <v>153</v>
      </c>
      <c r="AU205" s="156" t="s">
        <v>84</v>
      </c>
      <c r="AY205" s="17" t="s">
        <v>151</v>
      </c>
      <c r="BE205" s="157">
        <f t="shared" si="4"/>
        <v>0</v>
      </c>
      <c r="BF205" s="157">
        <f t="shared" si="5"/>
        <v>0</v>
      </c>
      <c r="BG205" s="157">
        <f t="shared" si="6"/>
        <v>0</v>
      </c>
      <c r="BH205" s="157">
        <f t="shared" si="7"/>
        <v>0</v>
      </c>
      <c r="BI205" s="157">
        <f t="shared" si="8"/>
        <v>0</v>
      </c>
      <c r="BJ205" s="17" t="s">
        <v>82</v>
      </c>
      <c r="BK205" s="157">
        <f t="shared" si="9"/>
        <v>0</v>
      </c>
      <c r="BL205" s="17" t="s">
        <v>158</v>
      </c>
      <c r="BM205" s="156" t="s">
        <v>294</v>
      </c>
    </row>
    <row r="206" spans="1:65" s="2" customFormat="1" ht="21.75" customHeight="1">
      <c r="A206" s="32"/>
      <c r="B206" s="144"/>
      <c r="C206" s="145" t="s">
        <v>295</v>
      </c>
      <c r="D206" s="145" t="s">
        <v>153</v>
      </c>
      <c r="E206" s="146" t="s">
        <v>296</v>
      </c>
      <c r="F206" s="147" t="s">
        <v>297</v>
      </c>
      <c r="G206" s="148" t="s">
        <v>164</v>
      </c>
      <c r="H206" s="149">
        <v>7.25</v>
      </c>
      <c r="I206" s="150"/>
      <c r="J206" s="151">
        <f t="shared" si="0"/>
        <v>0</v>
      </c>
      <c r="K206" s="147" t="s">
        <v>157</v>
      </c>
      <c r="L206" s="33"/>
      <c r="M206" s="152" t="s">
        <v>1</v>
      </c>
      <c r="N206" s="153" t="s">
        <v>41</v>
      </c>
      <c r="O206" s="58"/>
      <c r="P206" s="154">
        <f t="shared" si="1"/>
        <v>0</v>
      </c>
      <c r="Q206" s="154">
        <v>0</v>
      </c>
      <c r="R206" s="154">
        <f t="shared" si="2"/>
        <v>0</v>
      </c>
      <c r="S206" s="154">
        <v>0</v>
      </c>
      <c r="T206" s="155">
        <f t="shared" si="3"/>
        <v>0</v>
      </c>
      <c r="U206" s="32"/>
      <c r="V206" s="32"/>
      <c r="W206" s="32"/>
      <c r="X206" s="32"/>
      <c r="Y206" s="32"/>
      <c r="Z206" s="32"/>
      <c r="AA206" s="32"/>
      <c r="AB206" s="32"/>
      <c r="AC206" s="32"/>
      <c r="AD206" s="32"/>
      <c r="AE206" s="32"/>
      <c r="AR206" s="156" t="s">
        <v>158</v>
      </c>
      <c r="AT206" s="156" t="s">
        <v>153</v>
      </c>
      <c r="AU206" s="156" t="s">
        <v>84</v>
      </c>
      <c r="AY206" s="17" t="s">
        <v>151</v>
      </c>
      <c r="BE206" s="157">
        <f t="shared" si="4"/>
        <v>0</v>
      </c>
      <c r="BF206" s="157">
        <f t="shared" si="5"/>
        <v>0</v>
      </c>
      <c r="BG206" s="157">
        <f t="shared" si="6"/>
        <v>0</v>
      </c>
      <c r="BH206" s="157">
        <f t="shared" si="7"/>
        <v>0</v>
      </c>
      <c r="BI206" s="157">
        <f t="shared" si="8"/>
        <v>0</v>
      </c>
      <c r="BJ206" s="17" t="s">
        <v>82</v>
      </c>
      <c r="BK206" s="157">
        <f t="shared" si="9"/>
        <v>0</v>
      </c>
      <c r="BL206" s="17" t="s">
        <v>158</v>
      </c>
      <c r="BM206" s="156" t="s">
        <v>298</v>
      </c>
    </row>
    <row r="207" spans="1:65" s="2" customFormat="1" ht="16.5" customHeight="1">
      <c r="A207" s="32"/>
      <c r="B207" s="144"/>
      <c r="C207" s="145" t="s">
        <v>299</v>
      </c>
      <c r="D207" s="145" t="s">
        <v>153</v>
      </c>
      <c r="E207" s="146" t="s">
        <v>300</v>
      </c>
      <c r="F207" s="147" t="s">
        <v>301</v>
      </c>
      <c r="G207" s="148" t="s">
        <v>187</v>
      </c>
      <c r="H207" s="149">
        <v>0.72499999999999998</v>
      </c>
      <c r="I207" s="150"/>
      <c r="J207" s="151">
        <f t="shared" si="0"/>
        <v>0</v>
      </c>
      <c r="K207" s="147" t="s">
        <v>157</v>
      </c>
      <c r="L207" s="33"/>
      <c r="M207" s="152" t="s">
        <v>1</v>
      </c>
      <c r="N207" s="153" t="s">
        <v>41</v>
      </c>
      <c r="O207" s="58"/>
      <c r="P207" s="154">
        <f t="shared" si="1"/>
        <v>0</v>
      </c>
      <c r="Q207" s="154">
        <v>0</v>
      </c>
      <c r="R207" s="154">
        <f t="shared" si="2"/>
        <v>0</v>
      </c>
      <c r="S207" s="154">
        <v>0</v>
      </c>
      <c r="T207" s="155">
        <f t="shared" si="3"/>
        <v>0</v>
      </c>
      <c r="U207" s="32"/>
      <c r="V207" s="32"/>
      <c r="W207" s="32"/>
      <c r="X207" s="32"/>
      <c r="Y207" s="32"/>
      <c r="Z207" s="32"/>
      <c r="AA207" s="32"/>
      <c r="AB207" s="32"/>
      <c r="AC207" s="32"/>
      <c r="AD207" s="32"/>
      <c r="AE207" s="32"/>
      <c r="AR207" s="156" t="s">
        <v>158</v>
      </c>
      <c r="AT207" s="156" t="s">
        <v>153</v>
      </c>
      <c r="AU207" s="156" t="s">
        <v>84</v>
      </c>
      <c r="AY207" s="17" t="s">
        <v>151</v>
      </c>
      <c r="BE207" s="157">
        <f t="shared" si="4"/>
        <v>0</v>
      </c>
      <c r="BF207" s="157">
        <f t="shared" si="5"/>
        <v>0</v>
      </c>
      <c r="BG207" s="157">
        <f t="shared" si="6"/>
        <v>0</v>
      </c>
      <c r="BH207" s="157">
        <f t="shared" si="7"/>
        <v>0</v>
      </c>
      <c r="BI207" s="157">
        <f t="shared" si="8"/>
        <v>0</v>
      </c>
      <c r="BJ207" s="17" t="s">
        <v>82</v>
      </c>
      <c r="BK207" s="157">
        <f t="shared" si="9"/>
        <v>0</v>
      </c>
      <c r="BL207" s="17" t="s">
        <v>158</v>
      </c>
      <c r="BM207" s="156" t="s">
        <v>302</v>
      </c>
    </row>
    <row r="208" spans="1:65" s="13" customFormat="1">
      <c r="B208" s="158"/>
      <c r="D208" s="159" t="s">
        <v>160</v>
      </c>
      <c r="E208" s="160" t="s">
        <v>1</v>
      </c>
      <c r="F208" s="161" t="s">
        <v>303</v>
      </c>
      <c r="H208" s="162">
        <v>0.72499999999999998</v>
      </c>
      <c r="I208" s="163"/>
      <c r="L208" s="158"/>
      <c r="M208" s="164"/>
      <c r="N208" s="165"/>
      <c r="O208" s="165"/>
      <c r="P208" s="165"/>
      <c r="Q208" s="165"/>
      <c r="R208" s="165"/>
      <c r="S208" s="165"/>
      <c r="T208" s="166"/>
      <c r="AT208" s="160" t="s">
        <v>160</v>
      </c>
      <c r="AU208" s="160" t="s">
        <v>84</v>
      </c>
      <c r="AV208" s="13" t="s">
        <v>84</v>
      </c>
      <c r="AW208" s="13" t="s">
        <v>33</v>
      </c>
      <c r="AX208" s="13" t="s">
        <v>82</v>
      </c>
      <c r="AY208" s="160" t="s">
        <v>151</v>
      </c>
    </row>
    <row r="209" spans="1:65" s="12" customFormat="1" ht="22.9" customHeight="1">
      <c r="B209" s="131"/>
      <c r="D209" s="132" t="s">
        <v>75</v>
      </c>
      <c r="E209" s="142" t="s">
        <v>84</v>
      </c>
      <c r="F209" s="142" t="s">
        <v>304</v>
      </c>
      <c r="I209" s="134"/>
      <c r="J209" s="143">
        <f>BK209</f>
        <v>0</v>
      </c>
      <c r="L209" s="131"/>
      <c r="M209" s="136"/>
      <c r="N209" s="137"/>
      <c r="O209" s="137"/>
      <c r="P209" s="138">
        <f>SUM(P210:P232)</f>
        <v>0</v>
      </c>
      <c r="Q209" s="137"/>
      <c r="R209" s="138">
        <f>SUM(R210:R232)</f>
        <v>24.920642770000001</v>
      </c>
      <c r="S209" s="137"/>
      <c r="T209" s="139">
        <f>SUM(T210:T232)</f>
        <v>0</v>
      </c>
      <c r="AR209" s="132" t="s">
        <v>82</v>
      </c>
      <c r="AT209" s="140" t="s">
        <v>75</v>
      </c>
      <c r="AU209" s="140" t="s">
        <v>82</v>
      </c>
      <c r="AY209" s="132" t="s">
        <v>151</v>
      </c>
      <c r="BK209" s="141">
        <f>SUM(BK210:BK232)</f>
        <v>0</v>
      </c>
    </row>
    <row r="210" spans="1:65" s="2" customFormat="1" ht="24.2" customHeight="1">
      <c r="A210" s="32"/>
      <c r="B210" s="144"/>
      <c r="C210" s="145" t="s">
        <v>305</v>
      </c>
      <c r="D210" s="145" t="s">
        <v>153</v>
      </c>
      <c r="E210" s="146" t="s">
        <v>306</v>
      </c>
      <c r="F210" s="147" t="s">
        <v>307</v>
      </c>
      <c r="G210" s="148" t="s">
        <v>187</v>
      </c>
      <c r="H210" s="149">
        <v>2.423</v>
      </c>
      <c r="I210" s="150"/>
      <c r="J210" s="151">
        <f>ROUND(I210*H210,2)</f>
        <v>0</v>
      </c>
      <c r="K210" s="147" t="s">
        <v>251</v>
      </c>
      <c r="L210" s="33"/>
      <c r="M210" s="152" t="s">
        <v>1</v>
      </c>
      <c r="N210" s="153" t="s">
        <v>41</v>
      </c>
      <c r="O210" s="58"/>
      <c r="P210" s="154">
        <f>O210*H210</f>
        <v>0</v>
      </c>
      <c r="Q210" s="154">
        <v>1.98</v>
      </c>
      <c r="R210" s="154">
        <f>Q210*H210</f>
        <v>4.7975399999999997</v>
      </c>
      <c r="S210" s="154">
        <v>0</v>
      </c>
      <c r="T210" s="155">
        <f>S210*H210</f>
        <v>0</v>
      </c>
      <c r="U210" s="32"/>
      <c r="V210" s="32"/>
      <c r="W210" s="32"/>
      <c r="X210" s="32"/>
      <c r="Y210" s="32"/>
      <c r="Z210" s="32"/>
      <c r="AA210" s="32"/>
      <c r="AB210" s="32"/>
      <c r="AC210" s="32"/>
      <c r="AD210" s="32"/>
      <c r="AE210" s="32"/>
      <c r="AR210" s="156" t="s">
        <v>158</v>
      </c>
      <c r="AT210" s="156" t="s">
        <v>153</v>
      </c>
      <c r="AU210" s="156" t="s">
        <v>84</v>
      </c>
      <c r="AY210" s="17" t="s">
        <v>151</v>
      </c>
      <c r="BE210" s="157">
        <f>IF(N210="základní",J210,0)</f>
        <v>0</v>
      </c>
      <c r="BF210" s="157">
        <f>IF(N210="snížená",J210,0)</f>
        <v>0</v>
      </c>
      <c r="BG210" s="157">
        <f>IF(N210="zákl. přenesená",J210,0)</f>
        <v>0</v>
      </c>
      <c r="BH210" s="157">
        <f>IF(N210="sníž. přenesená",J210,0)</f>
        <v>0</v>
      </c>
      <c r="BI210" s="157">
        <f>IF(N210="nulová",J210,0)</f>
        <v>0</v>
      </c>
      <c r="BJ210" s="17" t="s">
        <v>82</v>
      </c>
      <c r="BK210" s="157">
        <f>ROUND(I210*H210,2)</f>
        <v>0</v>
      </c>
      <c r="BL210" s="17" t="s">
        <v>158</v>
      </c>
      <c r="BM210" s="156" t="s">
        <v>308</v>
      </c>
    </row>
    <row r="211" spans="1:65" s="13" customFormat="1" ht="22.5">
      <c r="B211" s="158"/>
      <c r="D211" s="159" t="s">
        <v>160</v>
      </c>
      <c r="E211" s="160" t="s">
        <v>1</v>
      </c>
      <c r="F211" s="161" t="s">
        <v>309</v>
      </c>
      <c r="H211" s="162">
        <v>2.351</v>
      </c>
      <c r="I211" s="163"/>
      <c r="L211" s="158"/>
      <c r="M211" s="164"/>
      <c r="N211" s="165"/>
      <c r="O211" s="165"/>
      <c r="P211" s="165"/>
      <c r="Q211" s="165"/>
      <c r="R211" s="165"/>
      <c r="S211" s="165"/>
      <c r="T211" s="166"/>
      <c r="AT211" s="160" t="s">
        <v>160</v>
      </c>
      <c r="AU211" s="160" t="s">
        <v>84</v>
      </c>
      <c r="AV211" s="13" t="s">
        <v>84</v>
      </c>
      <c r="AW211" s="13" t="s">
        <v>33</v>
      </c>
      <c r="AX211" s="13" t="s">
        <v>76</v>
      </c>
      <c r="AY211" s="160" t="s">
        <v>151</v>
      </c>
    </row>
    <row r="212" spans="1:65" s="13" customFormat="1">
      <c r="B212" s="158"/>
      <c r="D212" s="159" t="s">
        <v>160</v>
      </c>
      <c r="E212" s="160" t="s">
        <v>1</v>
      </c>
      <c r="F212" s="161" t="s">
        <v>310</v>
      </c>
      <c r="H212" s="162">
        <v>7.1999999999999995E-2</v>
      </c>
      <c r="I212" s="163"/>
      <c r="L212" s="158"/>
      <c r="M212" s="164"/>
      <c r="N212" s="165"/>
      <c r="O212" s="165"/>
      <c r="P212" s="165"/>
      <c r="Q212" s="165"/>
      <c r="R212" s="165"/>
      <c r="S212" s="165"/>
      <c r="T212" s="166"/>
      <c r="AT212" s="160" t="s">
        <v>160</v>
      </c>
      <c r="AU212" s="160" t="s">
        <v>84</v>
      </c>
      <c r="AV212" s="13" t="s">
        <v>84</v>
      </c>
      <c r="AW212" s="13" t="s">
        <v>33</v>
      </c>
      <c r="AX212" s="13" t="s">
        <v>76</v>
      </c>
      <c r="AY212" s="160" t="s">
        <v>151</v>
      </c>
    </row>
    <row r="213" spans="1:65" s="14" customFormat="1">
      <c r="B213" s="167"/>
      <c r="D213" s="159" t="s">
        <v>160</v>
      </c>
      <c r="E213" s="168" t="s">
        <v>1</v>
      </c>
      <c r="F213" s="169" t="s">
        <v>190</v>
      </c>
      <c r="H213" s="170">
        <v>2.423</v>
      </c>
      <c r="I213" s="171"/>
      <c r="L213" s="167"/>
      <c r="M213" s="172"/>
      <c r="N213" s="173"/>
      <c r="O213" s="173"/>
      <c r="P213" s="173"/>
      <c r="Q213" s="173"/>
      <c r="R213" s="173"/>
      <c r="S213" s="173"/>
      <c r="T213" s="174"/>
      <c r="AT213" s="168" t="s">
        <v>160</v>
      </c>
      <c r="AU213" s="168" t="s">
        <v>84</v>
      </c>
      <c r="AV213" s="14" t="s">
        <v>158</v>
      </c>
      <c r="AW213" s="14" t="s">
        <v>33</v>
      </c>
      <c r="AX213" s="14" t="s">
        <v>82</v>
      </c>
      <c r="AY213" s="168" t="s">
        <v>151</v>
      </c>
    </row>
    <row r="214" spans="1:65" s="2" customFormat="1" ht="16.5" customHeight="1">
      <c r="A214" s="32"/>
      <c r="B214" s="144"/>
      <c r="C214" s="145" t="s">
        <v>311</v>
      </c>
      <c r="D214" s="145" t="s">
        <v>153</v>
      </c>
      <c r="E214" s="146" t="s">
        <v>312</v>
      </c>
      <c r="F214" s="147" t="s">
        <v>313</v>
      </c>
      <c r="G214" s="148" t="s">
        <v>187</v>
      </c>
      <c r="H214" s="149">
        <v>0.184</v>
      </c>
      <c r="I214" s="150"/>
      <c r="J214" s="151">
        <f>ROUND(I214*H214,2)</f>
        <v>0</v>
      </c>
      <c r="K214" s="147" t="s">
        <v>157</v>
      </c>
      <c r="L214" s="33"/>
      <c r="M214" s="152" t="s">
        <v>1</v>
      </c>
      <c r="N214" s="153" t="s">
        <v>41</v>
      </c>
      <c r="O214" s="58"/>
      <c r="P214" s="154">
        <f>O214*H214</f>
        <v>0</v>
      </c>
      <c r="Q214" s="154">
        <v>2.5018699999999998</v>
      </c>
      <c r="R214" s="154">
        <f>Q214*H214</f>
        <v>0.46034407999999993</v>
      </c>
      <c r="S214" s="154">
        <v>0</v>
      </c>
      <c r="T214" s="155">
        <f>S214*H214</f>
        <v>0</v>
      </c>
      <c r="U214" s="32"/>
      <c r="V214" s="32"/>
      <c r="W214" s="32"/>
      <c r="X214" s="32"/>
      <c r="Y214" s="32"/>
      <c r="Z214" s="32"/>
      <c r="AA214" s="32"/>
      <c r="AB214" s="32"/>
      <c r="AC214" s="32"/>
      <c r="AD214" s="32"/>
      <c r="AE214" s="32"/>
      <c r="AR214" s="156" t="s">
        <v>158</v>
      </c>
      <c r="AT214" s="156" t="s">
        <v>153</v>
      </c>
      <c r="AU214" s="156" t="s">
        <v>84</v>
      </c>
      <c r="AY214" s="17" t="s">
        <v>151</v>
      </c>
      <c r="BE214" s="157">
        <f>IF(N214="základní",J214,0)</f>
        <v>0</v>
      </c>
      <c r="BF214" s="157">
        <f>IF(N214="snížená",J214,0)</f>
        <v>0</v>
      </c>
      <c r="BG214" s="157">
        <f>IF(N214="zákl. přenesená",J214,0)</f>
        <v>0</v>
      </c>
      <c r="BH214" s="157">
        <f>IF(N214="sníž. přenesená",J214,0)</f>
        <v>0</v>
      </c>
      <c r="BI214" s="157">
        <f>IF(N214="nulová",J214,0)</f>
        <v>0</v>
      </c>
      <c r="BJ214" s="17" t="s">
        <v>82</v>
      </c>
      <c r="BK214" s="157">
        <f>ROUND(I214*H214,2)</f>
        <v>0</v>
      </c>
      <c r="BL214" s="17" t="s">
        <v>158</v>
      </c>
      <c r="BM214" s="156" t="s">
        <v>314</v>
      </c>
    </row>
    <row r="215" spans="1:65" s="13" customFormat="1">
      <c r="B215" s="158"/>
      <c r="D215" s="159" t="s">
        <v>160</v>
      </c>
      <c r="E215" s="160" t="s">
        <v>1</v>
      </c>
      <c r="F215" s="161" t="s">
        <v>315</v>
      </c>
      <c r="H215" s="162">
        <v>0.184</v>
      </c>
      <c r="I215" s="163"/>
      <c r="L215" s="158"/>
      <c r="M215" s="164"/>
      <c r="N215" s="165"/>
      <c r="O215" s="165"/>
      <c r="P215" s="165"/>
      <c r="Q215" s="165"/>
      <c r="R215" s="165"/>
      <c r="S215" s="165"/>
      <c r="T215" s="166"/>
      <c r="AT215" s="160" t="s">
        <v>160</v>
      </c>
      <c r="AU215" s="160" t="s">
        <v>84</v>
      </c>
      <c r="AV215" s="13" t="s">
        <v>84</v>
      </c>
      <c r="AW215" s="13" t="s">
        <v>33</v>
      </c>
      <c r="AX215" s="13" t="s">
        <v>82</v>
      </c>
      <c r="AY215" s="160" t="s">
        <v>151</v>
      </c>
    </row>
    <row r="216" spans="1:65" s="2" customFormat="1" ht="24.2" customHeight="1">
      <c r="A216" s="32"/>
      <c r="B216" s="144"/>
      <c r="C216" s="145" t="s">
        <v>316</v>
      </c>
      <c r="D216" s="145" t="s">
        <v>153</v>
      </c>
      <c r="E216" s="146" t="s">
        <v>317</v>
      </c>
      <c r="F216" s="147" t="s">
        <v>318</v>
      </c>
      <c r="G216" s="148" t="s">
        <v>187</v>
      </c>
      <c r="H216" s="149">
        <v>7.6580000000000004</v>
      </c>
      <c r="I216" s="150"/>
      <c r="J216" s="151">
        <f>ROUND(I216*H216,2)</f>
        <v>0</v>
      </c>
      <c r="K216" s="147" t="s">
        <v>251</v>
      </c>
      <c r="L216" s="33"/>
      <c r="M216" s="152" t="s">
        <v>1</v>
      </c>
      <c r="N216" s="153" t="s">
        <v>41</v>
      </c>
      <c r="O216" s="58"/>
      <c r="P216" s="154">
        <f>O216*H216</f>
        <v>0</v>
      </c>
      <c r="Q216" s="154">
        <v>2.5018699999999998</v>
      </c>
      <c r="R216" s="154">
        <f>Q216*H216</f>
        <v>19.15932046</v>
      </c>
      <c r="S216" s="154">
        <v>0</v>
      </c>
      <c r="T216" s="155">
        <f>S216*H216</f>
        <v>0</v>
      </c>
      <c r="U216" s="32"/>
      <c r="V216" s="32"/>
      <c r="W216" s="32"/>
      <c r="X216" s="32"/>
      <c r="Y216" s="32"/>
      <c r="Z216" s="32"/>
      <c r="AA216" s="32"/>
      <c r="AB216" s="32"/>
      <c r="AC216" s="32"/>
      <c r="AD216" s="32"/>
      <c r="AE216" s="32"/>
      <c r="AR216" s="156" t="s">
        <v>158</v>
      </c>
      <c r="AT216" s="156" t="s">
        <v>153</v>
      </c>
      <c r="AU216" s="156" t="s">
        <v>84</v>
      </c>
      <c r="AY216" s="17" t="s">
        <v>151</v>
      </c>
      <c r="BE216" s="157">
        <f>IF(N216="základní",J216,0)</f>
        <v>0</v>
      </c>
      <c r="BF216" s="157">
        <f>IF(N216="snížená",J216,0)</f>
        <v>0</v>
      </c>
      <c r="BG216" s="157">
        <f>IF(N216="zákl. přenesená",J216,0)</f>
        <v>0</v>
      </c>
      <c r="BH216" s="157">
        <f>IF(N216="sníž. přenesená",J216,0)</f>
        <v>0</v>
      </c>
      <c r="BI216" s="157">
        <f>IF(N216="nulová",J216,0)</f>
        <v>0</v>
      </c>
      <c r="BJ216" s="17" t="s">
        <v>82</v>
      </c>
      <c r="BK216" s="157">
        <f>ROUND(I216*H216,2)</f>
        <v>0</v>
      </c>
      <c r="BL216" s="17" t="s">
        <v>158</v>
      </c>
      <c r="BM216" s="156" t="s">
        <v>319</v>
      </c>
    </row>
    <row r="217" spans="1:65" s="13" customFormat="1">
      <c r="B217" s="158"/>
      <c r="D217" s="159" t="s">
        <v>160</v>
      </c>
      <c r="E217" s="160" t="s">
        <v>1</v>
      </c>
      <c r="F217" s="161" t="s">
        <v>320</v>
      </c>
      <c r="H217" s="162">
        <v>7.0529999999999999</v>
      </c>
      <c r="I217" s="163"/>
      <c r="L217" s="158"/>
      <c r="M217" s="164"/>
      <c r="N217" s="165"/>
      <c r="O217" s="165"/>
      <c r="P217" s="165"/>
      <c r="Q217" s="165"/>
      <c r="R217" s="165"/>
      <c r="S217" s="165"/>
      <c r="T217" s="166"/>
      <c r="AT217" s="160" t="s">
        <v>160</v>
      </c>
      <c r="AU217" s="160" t="s">
        <v>84</v>
      </c>
      <c r="AV217" s="13" t="s">
        <v>84</v>
      </c>
      <c r="AW217" s="13" t="s">
        <v>33</v>
      </c>
      <c r="AX217" s="13" t="s">
        <v>76</v>
      </c>
      <c r="AY217" s="160" t="s">
        <v>151</v>
      </c>
    </row>
    <row r="218" spans="1:65" s="13" customFormat="1">
      <c r="B218" s="158"/>
      <c r="D218" s="159" t="s">
        <v>160</v>
      </c>
      <c r="E218" s="160" t="s">
        <v>1</v>
      </c>
      <c r="F218" s="161" t="s">
        <v>321</v>
      </c>
      <c r="H218" s="162">
        <v>0.50700000000000001</v>
      </c>
      <c r="I218" s="163"/>
      <c r="L218" s="158"/>
      <c r="M218" s="164"/>
      <c r="N218" s="165"/>
      <c r="O218" s="165"/>
      <c r="P218" s="165"/>
      <c r="Q218" s="165"/>
      <c r="R218" s="165"/>
      <c r="S218" s="165"/>
      <c r="T218" s="166"/>
      <c r="AT218" s="160" t="s">
        <v>160</v>
      </c>
      <c r="AU218" s="160" t="s">
        <v>84</v>
      </c>
      <c r="AV218" s="13" t="s">
        <v>84</v>
      </c>
      <c r="AW218" s="13" t="s">
        <v>33</v>
      </c>
      <c r="AX218" s="13" t="s">
        <v>76</v>
      </c>
      <c r="AY218" s="160" t="s">
        <v>151</v>
      </c>
    </row>
    <row r="219" spans="1:65" s="13" customFormat="1">
      <c r="B219" s="158"/>
      <c r="D219" s="159" t="s">
        <v>160</v>
      </c>
      <c r="E219" s="160" t="s">
        <v>1</v>
      </c>
      <c r="F219" s="161" t="s">
        <v>322</v>
      </c>
      <c r="H219" s="162">
        <v>9.8000000000000004E-2</v>
      </c>
      <c r="I219" s="163"/>
      <c r="L219" s="158"/>
      <c r="M219" s="164"/>
      <c r="N219" s="165"/>
      <c r="O219" s="165"/>
      <c r="P219" s="165"/>
      <c r="Q219" s="165"/>
      <c r="R219" s="165"/>
      <c r="S219" s="165"/>
      <c r="T219" s="166"/>
      <c r="AT219" s="160" t="s">
        <v>160</v>
      </c>
      <c r="AU219" s="160" t="s">
        <v>84</v>
      </c>
      <c r="AV219" s="13" t="s">
        <v>84</v>
      </c>
      <c r="AW219" s="13" t="s">
        <v>33</v>
      </c>
      <c r="AX219" s="13" t="s">
        <v>76</v>
      </c>
      <c r="AY219" s="160" t="s">
        <v>151</v>
      </c>
    </row>
    <row r="220" spans="1:65" s="14" customFormat="1">
      <c r="B220" s="167"/>
      <c r="D220" s="159" t="s">
        <v>160</v>
      </c>
      <c r="E220" s="168" t="s">
        <v>1</v>
      </c>
      <c r="F220" s="169" t="s">
        <v>190</v>
      </c>
      <c r="H220" s="170">
        <v>7.6580000000000004</v>
      </c>
      <c r="I220" s="171"/>
      <c r="L220" s="167"/>
      <c r="M220" s="172"/>
      <c r="N220" s="173"/>
      <c r="O220" s="173"/>
      <c r="P220" s="173"/>
      <c r="Q220" s="173"/>
      <c r="R220" s="173"/>
      <c r="S220" s="173"/>
      <c r="T220" s="174"/>
      <c r="AT220" s="168" t="s">
        <v>160</v>
      </c>
      <c r="AU220" s="168" t="s">
        <v>84</v>
      </c>
      <c r="AV220" s="14" t="s">
        <v>158</v>
      </c>
      <c r="AW220" s="14" t="s">
        <v>33</v>
      </c>
      <c r="AX220" s="14" t="s">
        <v>82</v>
      </c>
      <c r="AY220" s="168" t="s">
        <v>151</v>
      </c>
    </row>
    <row r="221" spans="1:65" s="2" customFormat="1" ht="16.5" customHeight="1">
      <c r="A221" s="32"/>
      <c r="B221" s="144"/>
      <c r="C221" s="145" t="s">
        <v>323</v>
      </c>
      <c r="D221" s="145" t="s">
        <v>153</v>
      </c>
      <c r="E221" s="146" t="s">
        <v>324</v>
      </c>
      <c r="F221" s="147" t="s">
        <v>325</v>
      </c>
      <c r="G221" s="148" t="s">
        <v>164</v>
      </c>
      <c r="H221" s="149">
        <v>0.78</v>
      </c>
      <c r="I221" s="150"/>
      <c r="J221" s="151">
        <f>ROUND(I221*H221,2)</f>
        <v>0</v>
      </c>
      <c r="K221" s="147" t="s">
        <v>157</v>
      </c>
      <c r="L221" s="33"/>
      <c r="M221" s="152" t="s">
        <v>1</v>
      </c>
      <c r="N221" s="153" t="s">
        <v>41</v>
      </c>
      <c r="O221" s="58"/>
      <c r="P221" s="154">
        <f>O221*H221</f>
        <v>0</v>
      </c>
      <c r="Q221" s="154">
        <v>2.9399999999999999E-3</v>
      </c>
      <c r="R221" s="154">
        <f>Q221*H221</f>
        <v>2.2932E-3</v>
      </c>
      <c r="S221" s="154">
        <v>0</v>
      </c>
      <c r="T221" s="155">
        <f>S221*H221</f>
        <v>0</v>
      </c>
      <c r="U221" s="32"/>
      <c r="V221" s="32"/>
      <c r="W221" s="32"/>
      <c r="X221" s="32"/>
      <c r="Y221" s="32"/>
      <c r="Z221" s="32"/>
      <c r="AA221" s="32"/>
      <c r="AB221" s="32"/>
      <c r="AC221" s="32"/>
      <c r="AD221" s="32"/>
      <c r="AE221" s="32"/>
      <c r="AR221" s="156" t="s">
        <v>158</v>
      </c>
      <c r="AT221" s="156" t="s">
        <v>153</v>
      </c>
      <c r="AU221" s="156" t="s">
        <v>84</v>
      </c>
      <c r="AY221" s="17" t="s">
        <v>151</v>
      </c>
      <c r="BE221" s="157">
        <f>IF(N221="základní",J221,0)</f>
        <v>0</v>
      </c>
      <c r="BF221" s="157">
        <f>IF(N221="snížená",J221,0)</f>
        <v>0</v>
      </c>
      <c r="BG221" s="157">
        <f>IF(N221="zákl. přenesená",J221,0)</f>
        <v>0</v>
      </c>
      <c r="BH221" s="157">
        <f>IF(N221="sníž. přenesená",J221,0)</f>
        <v>0</v>
      </c>
      <c r="BI221" s="157">
        <f>IF(N221="nulová",J221,0)</f>
        <v>0</v>
      </c>
      <c r="BJ221" s="17" t="s">
        <v>82</v>
      </c>
      <c r="BK221" s="157">
        <f>ROUND(I221*H221,2)</f>
        <v>0</v>
      </c>
      <c r="BL221" s="17" t="s">
        <v>158</v>
      </c>
      <c r="BM221" s="156" t="s">
        <v>326</v>
      </c>
    </row>
    <row r="222" spans="1:65" s="13" customFormat="1">
      <c r="B222" s="158"/>
      <c r="D222" s="159" t="s">
        <v>160</v>
      </c>
      <c r="E222" s="160" t="s">
        <v>1</v>
      </c>
      <c r="F222" s="161" t="s">
        <v>327</v>
      </c>
      <c r="H222" s="162">
        <v>0.78</v>
      </c>
      <c r="I222" s="163"/>
      <c r="L222" s="158"/>
      <c r="M222" s="164"/>
      <c r="N222" s="165"/>
      <c r="O222" s="165"/>
      <c r="P222" s="165"/>
      <c r="Q222" s="165"/>
      <c r="R222" s="165"/>
      <c r="S222" s="165"/>
      <c r="T222" s="166"/>
      <c r="AT222" s="160" t="s">
        <v>160</v>
      </c>
      <c r="AU222" s="160" t="s">
        <v>84</v>
      </c>
      <c r="AV222" s="13" t="s">
        <v>84</v>
      </c>
      <c r="AW222" s="13" t="s">
        <v>33</v>
      </c>
      <c r="AX222" s="13" t="s">
        <v>82</v>
      </c>
      <c r="AY222" s="160" t="s">
        <v>151</v>
      </c>
    </row>
    <row r="223" spans="1:65" s="2" customFormat="1" ht="16.5" customHeight="1">
      <c r="A223" s="32"/>
      <c r="B223" s="144"/>
      <c r="C223" s="145" t="s">
        <v>328</v>
      </c>
      <c r="D223" s="145" t="s">
        <v>153</v>
      </c>
      <c r="E223" s="146" t="s">
        <v>329</v>
      </c>
      <c r="F223" s="147" t="s">
        <v>330</v>
      </c>
      <c r="G223" s="148" t="s">
        <v>164</v>
      </c>
      <c r="H223" s="149">
        <v>0.78</v>
      </c>
      <c r="I223" s="150"/>
      <c r="J223" s="151">
        <f>ROUND(I223*H223,2)</f>
        <v>0</v>
      </c>
      <c r="K223" s="147" t="s">
        <v>157</v>
      </c>
      <c r="L223" s="33"/>
      <c r="M223" s="152" t="s">
        <v>1</v>
      </c>
      <c r="N223" s="153" t="s">
        <v>41</v>
      </c>
      <c r="O223" s="58"/>
      <c r="P223" s="154">
        <f>O223*H223</f>
        <v>0</v>
      </c>
      <c r="Q223" s="154">
        <v>0</v>
      </c>
      <c r="R223" s="154">
        <f>Q223*H223</f>
        <v>0</v>
      </c>
      <c r="S223" s="154">
        <v>0</v>
      </c>
      <c r="T223" s="155">
        <f>S223*H223</f>
        <v>0</v>
      </c>
      <c r="U223" s="32"/>
      <c r="V223" s="32"/>
      <c r="W223" s="32"/>
      <c r="X223" s="32"/>
      <c r="Y223" s="32"/>
      <c r="Z223" s="32"/>
      <c r="AA223" s="32"/>
      <c r="AB223" s="32"/>
      <c r="AC223" s="32"/>
      <c r="AD223" s="32"/>
      <c r="AE223" s="32"/>
      <c r="AR223" s="156" t="s">
        <v>158</v>
      </c>
      <c r="AT223" s="156" t="s">
        <v>153</v>
      </c>
      <c r="AU223" s="156" t="s">
        <v>84</v>
      </c>
      <c r="AY223" s="17" t="s">
        <v>151</v>
      </c>
      <c r="BE223" s="157">
        <f>IF(N223="základní",J223,0)</f>
        <v>0</v>
      </c>
      <c r="BF223" s="157">
        <f>IF(N223="snížená",J223,0)</f>
        <v>0</v>
      </c>
      <c r="BG223" s="157">
        <f>IF(N223="zákl. přenesená",J223,0)</f>
        <v>0</v>
      </c>
      <c r="BH223" s="157">
        <f>IF(N223="sníž. přenesená",J223,0)</f>
        <v>0</v>
      </c>
      <c r="BI223" s="157">
        <f>IF(N223="nulová",J223,0)</f>
        <v>0</v>
      </c>
      <c r="BJ223" s="17" t="s">
        <v>82</v>
      </c>
      <c r="BK223" s="157">
        <f>ROUND(I223*H223,2)</f>
        <v>0</v>
      </c>
      <c r="BL223" s="17" t="s">
        <v>158</v>
      </c>
      <c r="BM223" s="156" t="s">
        <v>331</v>
      </c>
    </row>
    <row r="224" spans="1:65" s="2" customFormat="1" ht="16.5" customHeight="1">
      <c r="A224" s="32"/>
      <c r="B224" s="144"/>
      <c r="C224" s="145" t="s">
        <v>332</v>
      </c>
      <c r="D224" s="145" t="s">
        <v>153</v>
      </c>
      <c r="E224" s="146" t="s">
        <v>333</v>
      </c>
      <c r="F224" s="147" t="s">
        <v>334</v>
      </c>
      <c r="G224" s="148" t="s">
        <v>211</v>
      </c>
      <c r="H224" s="149">
        <v>0.155</v>
      </c>
      <c r="I224" s="150"/>
      <c r="J224" s="151">
        <f>ROUND(I224*H224,2)</f>
        <v>0</v>
      </c>
      <c r="K224" s="147" t="s">
        <v>251</v>
      </c>
      <c r="L224" s="33"/>
      <c r="M224" s="152" t="s">
        <v>1</v>
      </c>
      <c r="N224" s="153" t="s">
        <v>41</v>
      </c>
      <c r="O224" s="58"/>
      <c r="P224" s="154">
        <f>O224*H224</f>
        <v>0</v>
      </c>
      <c r="Q224" s="154">
        <v>1.06277</v>
      </c>
      <c r="R224" s="154">
        <f>Q224*H224</f>
        <v>0.16472935</v>
      </c>
      <c r="S224" s="154">
        <v>0</v>
      </c>
      <c r="T224" s="155">
        <f>S224*H224</f>
        <v>0</v>
      </c>
      <c r="U224" s="32"/>
      <c r="V224" s="32"/>
      <c r="W224" s="32"/>
      <c r="X224" s="32"/>
      <c r="Y224" s="32"/>
      <c r="Z224" s="32"/>
      <c r="AA224" s="32"/>
      <c r="AB224" s="32"/>
      <c r="AC224" s="32"/>
      <c r="AD224" s="32"/>
      <c r="AE224" s="32"/>
      <c r="AR224" s="156" t="s">
        <v>158</v>
      </c>
      <c r="AT224" s="156" t="s">
        <v>153</v>
      </c>
      <c r="AU224" s="156" t="s">
        <v>84</v>
      </c>
      <c r="AY224" s="17" t="s">
        <v>151</v>
      </c>
      <c r="BE224" s="157">
        <f>IF(N224="základní",J224,0)</f>
        <v>0</v>
      </c>
      <c r="BF224" s="157">
        <f>IF(N224="snížená",J224,0)</f>
        <v>0</v>
      </c>
      <c r="BG224" s="157">
        <f>IF(N224="zákl. přenesená",J224,0)</f>
        <v>0</v>
      </c>
      <c r="BH224" s="157">
        <f>IF(N224="sníž. přenesená",J224,0)</f>
        <v>0</v>
      </c>
      <c r="BI224" s="157">
        <f>IF(N224="nulová",J224,0)</f>
        <v>0</v>
      </c>
      <c r="BJ224" s="17" t="s">
        <v>82</v>
      </c>
      <c r="BK224" s="157">
        <f>ROUND(I224*H224,2)</f>
        <v>0</v>
      </c>
      <c r="BL224" s="17" t="s">
        <v>158</v>
      </c>
      <c r="BM224" s="156" t="s">
        <v>335</v>
      </c>
    </row>
    <row r="225" spans="1:65" s="13" customFormat="1">
      <c r="B225" s="158"/>
      <c r="D225" s="159" t="s">
        <v>160</v>
      </c>
      <c r="E225" s="160" t="s">
        <v>1</v>
      </c>
      <c r="F225" s="161" t="s">
        <v>336</v>
      </c>
      <c r="H225" s="162">
        <v>0.154</v>
      </c>
      <c r="I225" s="163"/>
      <c r="L225" s="158"/>
      <c r="M225" s="164"/>
      <c r="N225" s="165"/>
      <c r="O225" s="165"/>
      <c r="P225" s="165"/>
      <c r="Q225" s="165"/>
      <c r="R225" s="165"/>
      <c r="S225" s="165"/>
      <c r="T225" s="166"/>
      <c r="AT225" s="160" t="s">
        <v>160</v>
      </c>
      <c r="AU225" s="160" t="s">
        <v>84</v>
      </c>
      <c r="AV225" s="13" t="s">
        <v>84</v>
      </c>
      <c r="AW225" s="13" t="s">
        <v>33</v>
      </c>
      <c r="AX225" s="13" t="s">
        <v>76</v>
      </c>
      <c r="AY225" s="160" t="s">
        <v>151</v>
      </c>
    </row>
    <row r="226" spans="1:65" s="13" customFormat="1">
      <c r="B226" s="158"/>
      <c r="D226" s="159" t="s">
        <v>160</v>
      </c>
      <c r="E226" s="160" t="s">
        <v>1</v>
      </c>
      <c r="F226" s="161" t="s">
        <v>337</v>
      </c>
      <c r="H226" s="162">
        <v>1E-3</v>
      </c>
      <c r="I226" s="163"/>
      <c r="L226" s="158"/>
      <c r="M226" s="164"/>
      <c r="N226" s="165"/>
      <c r="O226" s="165"/>
      <c r="P226" s="165"/>
      <c r="Q226" s="165"/>
      <c r="R226" s="165"/>
      <c r="S226" s="165"/>
      <c r="T226" s="166"/>
      <c r="AT226" s="160" t="s">
        <v>160</v>
      </c>
      <c r="AU226" s="160" t="s">
        <v>84</v>
      </c>
      <c r="AV226" s="13" t="s">
        <v>84</v>
      </c>
      <c r="AW226" s="13" t="s">
        <v>33</v>
      </c>
      <c r="AX226" s="13" t="s">
        <v>76</v>
      </c>
      <c r="AY226" s="160" t="s">
        <v>151</v>
      </c>
    </row>
    <row r="227" spans="1:65" s="14" customFormat="1">
      <c r="B227" s="167"/>
      <c r="D227" s="159" t="s">
        <v>160</v>
      </c>
      <c r="E227" s="168" t="s">
        <v>1</v>
      </c>
      <c r="F227" s="169" t="s">
        <v>190</v>
      </c>
      <c r="H227" s="170">
        <v>0.155</v>
      </c>
      <c r="I227" s="171"/>
      <c r="L227" s="167"/>
      <c r="M227" s="172"/>
      <c r="N227" s="173"/>
      <c r="O227" s="173"/>
      <c r="P227" s="173"/>
      <c r="Q227" s="173"/>
      <c r="R227" s="173"/>
      <c r="S227" s="173"/>
      <c r="T227" s="174"/>
      <c r="AT227" s="168" t="s">
        <v>160</v>
      </c>
      <c r="AU227" s="168" t="s">
        <v>84</v>
      </c>
      <c r="AV227" s="14" t="s">
        <v>158</v>
      </c>
      <c r="AW227" s="14" t="s">
        <v>33</v>
      </c>
      <c r="AX227" s="14" t="s">
        <v>82</v>
      </c>
      <c r="AY227" s="168" t="s">
        <v>151</v>
      </c>
    </row>
    <row r="228" spans="1:65" s="2" customFormat="1" ht="16.5" customHeight="1">
      <c r="A228" s="32"/>
      <c r="B228" s="144"/>
      <c r="C228" s="145" t="s">
        <v>338</v>
      </c>
      <c r="D228" s="145" t="s">
        <v>153</v>
      </c>
      <c r="E228" s="146" t="s">
        <v>339</v>
      </c>
      <c r="F228" s="147" t="s">
        <v>340</v>
      </c>
      <c r="G228" s="148" t="s">
        <v>187</v>
      </c>
      <c r="H228" s="149">
        <v>0.14399999999999999</v>
      </c>
      <c r="I228" s="150"/>
      <c r="J228" s="151">
        <f>ROUND(I228*H228,2)</f>
        <v>0</v>
      </c>
      <c r="K228" s="147" t="s">
        <v>157</v>
      </c>
      <c r="L228" s="33"/>
      <c r="M228" s="152" t="s">
        <v>1</v>
      </c>
      <c r="N228" s="153" t="s">
        <v>41</v>
      </c>
      <c r="O228" s="58"/>
      <c r="P228" s="154">
        <f>O228*H228</f>
        <v>0</v>
      </c>
      <c r="Q228" s="154">
        <v>2.3010199999999998</v>
      </c>
      <c r="R228" s="154">
        <f>Q228*H228</f>
        <v>0.33134687999999995</v>
      </c>
      <c r="S228" s="154">
        <v>0</v>
      </c>
      <c r="T228" s="155">
        <f>S228*H228</f>
        <v>0</v>
      </c>
      <c r="U228" s="32"/>
      <c r="V228" s="32"/>
      <c r="W228" s="32"/>
      <c r="X228" s="32"/>
      <c r="Y228" s="32"/>
      <c r="Z228" s="32"/>
      <c r="AA228" s="32"/>
      <c r="AB228" s="32"/>
      <c r="AC228" s="32"/>
      <c r="AD228" s="32"/>
      <c r="AE228" s="32"/>
      <c r="AR228" s="156" t="s">
        <v>158</v>
      </c>
      <c r="AT228" s="156" t="s">
        <v>153</v>
      </c>
      <c r="AU228" s="156" t="s">
        <v>84</v>
      </c>
      <c r="AY228" s="17" t="s">
        <v>151</v>
      </c>
      <c r="BE228" s="157">
        <f>IF(N228="základní",J228,0)</f>
        <v>0</v>
      </c>
      <c r="BF228" s="157">
        <f>IF(N228="snížená",J228,0)</f>
        <v>0</v>
      </c>
      <c r="BG228" s="157">
        <f>IF(N228="zákl. přenesená",J228,0)</f>
        <v>0</v>
      </c>
      <c r="BH228" s="157">
        <f>IF(N228="sníž. přenesená",J228,0)</f>
        <v>0</v>
      </c>
      <c r="BI228" s="157">
        <f>IF(N228="nulová",J228,0)</f>
        <v>0</v>
      </c>
      <c r="BJ228" s="17" t="s">
        <v>82</v>
      </c>
      <c r="BK228" s="157">
        <f>ROUND(I228*H228,2)</f>
        <v>0</v>
      </c>
      <c r="BL228" s="17" t="s">
        <v>158</v>
      </c>
      <c r="BM228" s="156" t="s">
        <v>341</v>
      </c>
    </row>
    <row r="229" spans="1:65" s="13" customFormat="1">
      <c r="B229" s="158"/>
      <c r="D229" s="159" t="s">
        <v>160</v>
      </c>
      <c r="E229" s="160" t="s">
        <v>1</v>
      </c>
      <c r="F229" s="161" t="s">
        <v>342</v>
      </c>
      <c r="H229" s="162">
        <v>0.14399999999999999</v>
      </c>
      <c r="I229" s="163"/>
      <c r="L229" s="158"/>
      <c r="M229" s="164"/>
      <c r="N229" s="165"/>
      <c r="O229" s="165"/>
      <c r="P229" s="165"/>
      <c r="Q229" s="165"/>
      <c r="R229" s="165"/>
      <c r="S229" s="165"/>
      <c r="T229" s="166"/>
      <c r="AT229" s="160" t="s">
        <v>160</v>
      </c>
      <c r="AU229" s="160" t="s">
        <v>84</v>
      </c>
      <c r="AV229" s="13" t="s">
        <v>84</v>
      </c>
      <c r="AW229" s="13" t="s">
        <v>33</v>
      </c>
      <c r="AX229" s="13" t="s">
        <v>82</v>
      </c>
      <c r="AY229" s="160" t="s">
        <v>151</v>
      </c>
    </row>
    <row r="230" spans="1:65" s="2" customFormat="1" ht="16.5" customHeight="1">
      <c r="A230" s="32"/>
      <c r="B230" s="144"/>
      <c r="C230" s="145" t="s">
        <v>343</v>
      </c>
      <c r="D230" s="145" t="s">
        <v>153</v>
      </c>
      <c r="E230" s="146" t="s">
        <v>344</v>
      </c>
      <c r="F230" s="147" t="s">
        <v>345</v>
      </c>
      <c r="G230" s="148" t="s">
        <v>164</v>
      </c>
      <c r="H230" s="149">
        <v>1.92</v>
      </c>
      <c r="I230" s="150"/>
      <c r="J230" s="151">
        <f>ROUND(I230*H230,2)</f>
        <v>0</v>
      </c>
      <c r="K230" s="147" t="s">
        <v>157</v>
      </c>
      <c r="L230" s="33"/>
      <c r="M230" s="152" t="s">
        <v>1</v>
      </c>
      <c r="N230" s="153" t="s">
        <v>41</v>
      </c>
      <c r="O230" s="58"/>
      <c r="P230" s="154">
        <f>O230*H230</f>
        <v>0</v>
      </c>
      <c r="Q230" s="154">
        <v>2.64E-3</v>
      </c>
      <c r="R230" s="154">
        <f>Q230*H230</f>
        <v>5.0688E-3</v>
      </c>
      <c r="S230" s="154">
        <v>0</v>
      </c>
      <c r="T230" s="155">
        <f>S230*H230</f>
        <v>0</v>
      </c>
      <c r="U230" s="32"/>
      <c r="V230" s="32"/>
      <c r="W230" s="32"/>
      <c r="X230" s="32"/>
      <c r="Y230" s="32"/>
      <c r="Z230" s="32"/>
      <c r="AA230" s="32"/>
      <c r="AB230" s="32"/>
      <c r="AC230" s="32"/>
      <c r="AD230" s="32"/>
      <c r="AE230" s="32"/>
      <c r="AR230" s="156" t="s">
        <v>158</v>
      </c>
      <c r="AT230" s="156" t="s">
        <v>153</v>
      </c>
      <c r="AU230" s="156" t="s">
        <v>84</v>
      </c>
      <c r="AY230" s="17" t="s">
        <v>151</v>
      </c>
      <c r="BE230" s="157">
        <f>IF(N230="základní",J230,0)</f>
        <v>0</v>
      </c>
      <c r="BF230" s="157">
        <f>IF(N230="snížená",J230,0)</f>
        <v>0</v>
      </c>
      <c r="BG230" s="157">
        <f>IF(N230="zákl. přenesená",J230,0)</f>
        <v>0</v>
      </c>
      <c r="BH230" s="157">
        <f>IF(N230="sníž. přenesená",J230,0)</f>
        <v>0</v>
      </c>
      <c r="BI230" s="157">
        <f>IF(N230="nulová",J230,0)</f>
        <v>0</v>
      </c>
      <c r="BJ230" s="17" t="s">
        <v>82</v>
      </c>
      <c r="BK230" s="157">
        <f>ROUND(I230*H230,2)</f>
        <v>0</v>
      </c>
      <c r="BL230" s="17" t="s">
        <v>158</v>
      </c>
      <c r="BM230" s="156" t="s">
        <v>346</v>
      </c>
    </row>
    <row r="231" spans="1:65" s="13" customFormat="1">
      <c r="B231" s="158"/>
      <c r="D231" s="159" t="s">
        <v>160</v>
      </c>
      <c r="E231" s="160" t="s">
        <v>1</v>
      </c>
      <c r="F231" s="161" t="s">
        <v>347</v>
      </c>
      <c r="H231" s="162">
        <v>1.92</v>
      </c>
      <c r="I231" s="163"/>
      <c r="L231" s="158"/>
      <c r="M231" s="164"/>
      <c r="N231" s="165"/>
      <c r="O231" s="165"/>
      <c r="P231" s="165"/>
      <c r="Q231" s="165"/>
      <c r="R231" s="165"/>
      <c r="S231" s="165"/>
      <c r="T231" s="166"/>
      <c r="AT231" s="160" t="s">
        <v>160</v>
      </c>
      <c r="AU231" s="160" t="s">
        <v>84</v>
      </c>
      <c r="AV231" s="13" t="s">
        <v>84</v>
      </c>
      <c r="AW231" s="13" t="s">
        <v>33</v>
      </c>
      <c r="AX231" s="13" t="s">
        <v>82</v>
      </c>
      <c r="AY231" s="160" t="s">
        <v>151</v>
      </c>
    </row>
    <row r="232" spans="1:65" s="2" customFormat="1" ht="16.5" customHeight="1">
      <c r="A232" s="32"/>
      <c r="B232" s="144"/>
      <c r="C232" s="145" t="s">
        <v>348</v>
      </c>
      <c r="D232" s="145" t="s">
        <v>153</v>
      </c>
      <c r="E232" s="146" t="s">
        <v>349</v>
      </c>
      <c r="F232" s="147" t="s">
        <v>350</v>
      </c>
      <c r="G232" s="148" t="s">
        <v>164</v>
      </c>
      <c r="H232" s="149">
        <v>1.92</v>
      </c>
      <c r="I232" s="150"/>
      <c r="J232" s="151">
        <f>ROUND(I232*H232,2)</f>
        <v>0</v>
      </c>
      <c r="K232" s="147" t="s">
        <v>157</v>
      </c>
      <c r="L232" s="33"/>
      <c r="M232" s="152" t="s">
        <v>1</v>
      </c>
      <c r="N232" s="153" t="s">
        <v>41</v>
      </c>
      <c r="O232" s="58"/>
      <c r="P232" s="154">
        <f>O232*H232</f>
        <v>0</v>
      </c>
      <c r="Q232" s="154">
        <v>0</v>
      </c>
      <c r="R232" s="154">
        <f>Q232*H232</f>
        <v>0</v>
      </c>
      <c r="S232" s="154">
        <v>0</v>
      </c>
      <c r="T232" s="155">
        <f>S232*H232</f>
        <v>0</v>
      </c>
      <c r="U232" s="32"/>
      <c r="V232" s="32"/>
      <c r="W232" s="32"/>
      <c r="X232" s="32"/>
      <c r="Y232" s="32"/>
      <c r="Z232" s="32"/>
      <c r="AA232" s="32"/>
      <c r="AB232" s="32"/>
      <c r="AC232" s="32"/>
      <c r="AD232" s="32"/>
      <c r="AE232" s="32"/>
      <c r="AR232" s="156" t="s">
        <v>158</v>
      </c>
      <c r="AT232" s="156" t="s">
        <v>153</v>
      </c>
      <c r="AU232" s="156" t="s">
        <v>84</v>
      </c>
      <c r="AY232" s="17" t="s">
        <v>151</v>
      </c>
      <c r="BE232" s="157">
        <f>IF(N232="základní",J232,0)</f>
        <v>0</v>
      </c>
      <c r="BF232" s="157">
        <f>IF(N232="snížená",J232,0)</f>
        <v>0</v>
      </c>
      <c r="BG232" s="157">
        <f>IF(N232="zákl. přenesená",J232,0)</f>
        <v>0</v>
      </c>
      <c r="BH232" s="157">
        <f>IF(N232="sníž. přenesená",J232,0)</f>
        <v>0</v>
      </c>
      <c r="BI232" s="157">
        <f>IF(N232="nulová",J232,0)</f>
        <v>0</v>
      </c>
      <c r="BJ232" s="17" t="s">
        <v>82</v>
      </c>
      <c r="BK232" s="157">
        <f>ROUND(I232*H232,2)</f>
        <v>0</v>
      </c>
      <c r="BL232" s="17" t="s">
        <v>158</v>
      </c>
      <c r="BM232" s="156" t="s">
        <v>351</v>
      </c>
    </row>
    <row r="233" spans="1:65" s="12" customFormat="1" ht="22.9" customHeight="1">
      <c r="B233" s="131"/>
      <c r="D233" s="132" t="s">
        <v>75</v>
      </c>
      <c r="E233" s="142" t="s">
        <v>167</v>
      </c>
      <c r="F233" s="142" t="s">
        <v>352</v>
      </c>
      <c r="I233" s="134"/>
      <c r="J233" s="143">
        <f>BK233</f>
        <v>0</v>
      </c>
      <c r="L233" s="131"/>
      <c r="M233" s="136"/>
      <c r="N233" s="137"/>
      <c r="O233" s="137"/>
      <c r="P233" s="138">
        <f>SUM(P234:P261)</f>
        <v>0</v>
      </c>
      <c r="Q233" s="137"/>
      <c r="R233" s="138">
        <f>SUM(R234:R261)</f>
        <v>25.646149859999998</v>
      </c>
      <c r="S233" s="137"/>
      <c r="T233" s="139">
        <f>SUM(T234:T261)</f>
        <v>2.9750000000000002E-4</v>
      </c>
      <c r="AR233" s="132" t="s">
        <v>82</v>
      </c>
      <c r="AT233" s="140" t="s">
        <v>75</v>
      </c>
      <c r="AU233" s="140" t="s">
        <v>82</v>
      </c>
      <c r="AY233" s="132" t="s">
        <v>151</v>
      </c>
      <c r="BK233" s="141">
        <f>SUM(BK234:BK261)</f>
        <v>0</v>
      </c>
    </row>
    <row r="234" spans="1:65" s="2" customFormat="1" ht="37.9" customHeight="1">
      <c r="A234" s="32"/>
      <c r="B234" s="144"/>
      <c r="C234" s="145" t="s">
        <v>353</v>
      </c>
      <c r="D234" s="145" t="s">
        <v>153</v>
      </c>
      <c r="E234" s="146" t="s">
        <v>354</v>
      </c>
      <c r="F234" s="147" t="s">
        <v>355</v>
      </c>
      <c r="G234" s="148" t="s">
        <v>182</v>
      </c>
      <c r="H234" s="149">
        <v>5</v>
      </c>
      <c r="I234" s="150"/>
      <c r="J234" s="151">
        <f>ROUND(I234*H234,2)</f>
        <v>0</v>
      </c>
      <c r="K234" s="147" t="s">
        <v>157</v>
      </c>
      <c r="L234" s="33"/>
      <c r="M234" s="152" t="s">
        <v>1</v>
      </c>
      <c r="N234" s="153" t="s">
        <v>41</v>
      </c>
      <c r="O234" s="58"/>
      <c r="P234" s="154">
        <f>O234*H234</f>
        <v>0</v>
      </c>
      <c r="Q234" s="154">
        <v>2.5239999999999999E-2</v>
      </c>
      <c r="R234" s="154">
        <f>Q234*H234</f>
        <v>0.12619999999999998</v>
      </c>
      <c r="S234" s="154">
        <v>0</v>
      </c>
      <c r="T234" s="155">
        <f>S234*H234</f>
        <v>0</v>
      </c>
      <c r="U234" s="32"/>
      <c r="V234" s="32"/>
      <c r="W234" s="32"/>
      <c r="X234" s="32"/>
      <c r="Y234" s="32"/>
      <c r="Z234" s="32"/>
      <c r="AA234" s="32"/>
      <c r="AB234" s="32"/>
      <c r="AC234" s="32"/>
      <c r="AD234" s="32"/>
      <c r="AE234" s="32"/>
      <c r="AR234" s="156" t="s">
        <v>158</v>
      </c>
      <c r="AT234" s="156" t="s">
        <v>153</v>
      </c>
      <c r="AU234" s="156" t="s">
        <v>84</v>
      </c>
      <c r="AY234" s="17" t="s">
        <v>151</v>
      </c>
      <c r="BE234" s="157">
        <f>IF(N234="základní",J234,0)</f>
        <v>0</v>
      </c>
      <c r="BF234" s="157">
        <f>IF(N234="snížená",J234,0)</f>
        <v>0</v>
      </c>
      <c r="BG234" s="157">
        <f>IF(N234="zákl. přenesená",J234,0)</f>
        <v>0</v>
      </c>
      <c r="BH234" s="157">
        <f>IF(N234="sníž. přenesená",J234,0)</f>
        <v>0</v>
      </c>
      <c r="BI234" s="157">
        <f>IF(N234="nulová",J234,0)</f>
        <v>0</v>
      </c>
      <c r="BJ234" s="17" t="s">
        <v>82</v>
      </c>
      <c r="BK234" s="157">
        <f>ROUND(I234*H234,2)</f>
        <v>0</v>
      </c>
      <c r="BL234" s="17" t="s">
        <v>158</v>
      </c>
      <c r="BM234" s="156" t="s">
        <v>356</v>
      </c>
    </row>
    <row r="235" spans="1:65" s="13" customFormat="1">
      <c r="B235" s="158"/>
      <c r="D235" s="159" t="s">
        <v>160</v>
      </c>
      <c r="E235" s="160" t="s">
        <v>1</v>
      </c>
      <c r="F235" s="161" t="s">
        <v>357</v>
      </c>
      <c r="H235" s="162">
        <v>5</v>
      </c>
      <c r="I235" s="163"/>
      <c r="L235" s="158"/>
      <c r="M235" s="164"/>
      <c r="N235" s="165"/>
      <c r="O235" s="165"/>
      <c r="P235" s="165"/>
      <c r="Q235" s="165"/>
      <c r="R235" s="165"/>
      <c r="S235" s="165"/>
      <c r="T235" s="166"/>
      <c r="AT235" s="160" t="s">
        <v>160</v>
      </c>
      <c r="AU235" s="160" t="s">
        <v>84</v>
      </c>
      <c r="AV235" s="13" t="s">
        <v>84</v>
      </c>
      <c r="AW235" s="13" t="s">
        <v>33</v>
      </c>
      <c r="AX235" s="13" t="s">
        <v>82</v>
      </c>
      <c r="AY235" s="160" t="s">
        <v>151</v>
      </c>
    </row>
    <row r="236" spans="1:65" s="2" customFormat="1" ht="24.2" customHeight="1">
      <c r="A236" s="32"/>
      <c r="B236" s="144"/>
      <c r="C236" s="145" t="s">
        <v>358</v>
      </c>
      <c r="D236" s="145" t="s">
        <v>153</v>
      </c>
      <c r="E236" s="146" t="s">
        <v>359</v>
      </c>
      <c r="F236" s="147" t="s">
        <v>360</v>
      </c>
      <c r="G236" s="148" t="s">
        <v>187</v>
      </c>
      <c r="H236" s="149">
        <v>0.78</v>
      </c>
      <c r="I236" s="150"/>
      <c r="J236" s="151">
        <f>ROUND(I236*H236,2)</f>
        <v>0</v>
      </c>
      <c r="K236" s="147" t="s">
        <v>157</v>
      </c>
      <c r="L236" s="33"/>
      <c r="M236" s="152" t="s">
        <v>1</v>
      </c>
      <c r="N236" s="153" t="s">
        <v>41</v>
      </c>
      <c r="O236" s="58"/>
      <c r="P236" s="154">
        <f>O236*H236</f>
        <v>0</v>
      </c>
      <c r="Q236" s="154">
        <v>1.8774999999999999</v>
      </c>
      <c r="R236" s="154">
        <f>Q236*H236</f>
        <v>1.46445</v>
      </c>
      <c r="S236" s="154">
        <v>0</v>
      </c>
      <c r="T236" s="155">
        <f>S236*H236</f>
        <v>0</v>
      </c>
      <c r="U236" s="32"/>
      <c r="V236" s="32"/>
      <c r="W236" s="32"/>
      <c r="X236" s="32"/>
      <c r="Y236" s="32"/>
      <c r="Z236" s="32"/>
      <c r="AA236" s="32"/>
      <c r="AB236" s="32"/>
      <c r="AC236" s="32"/>
      <c r="AD236" s="32"/>
      <c r="AE236" s="32"/>
      <c r="AR236" s="156" t="s">
        <v>158</v>
      </c>
      <c r="AT236" s="156" t="s">
        <v>153</v>
      </c>
      <c r="AU236" s="156" t="s">
        <v>84</v>
      </c>
      <c r="AY236" s="17" t="s">
        <v>151</v>
      </c>
      <c r="BE236" s="157">
        <f>IF(N236="základní",J236,0)</f>
        <v>0</v>
      </c>
      <c r="BF236" s="157">
        <f>IF(N236="snížená",J236,0)</f>
        <v>0</v>
      </c>
      <c r="BG236" s="157">
        <f>IF(N236="zákl. přenesená",J236,0)</f>
        <v>0</v>
      </c>
      <c r="BH236" s="157">
        <f>IF(N236="sníž. přenesená",J236,0)</f>
        <v>0</v>
      </c>
      <c r="BI236" s="157">
        <f>IF(N236="nulová",J236,0)</f>
        <v>0</v>
      </c>
      <c r="BJ236" s="17" t="s">
        <v>82</v>
      </c>
      <c r="BK236" s="157">
        <f>ROUND(I236*H236,2)</f>
        <v>0</v>
      </c>
      <c r="BL236" s="17" t="s">
        <v>158</v>
      </c>
      <c r="BM236" s="156" t="s">
        <v>361</v>
      </c>
    </row>
    <row r="237" spans="1:65" s="13" customFormat="1">
      <c r="B237" s="158"/>
      <c r="D237" s="159" t="s">
        <v>160</v>
      </c>
      <c r="E237" s="160" t="s">
        <v>1</v>
      </c>
      <c r="F237" s="161" t="s">
        <v>362</v>
      </c>
      <c r="H237" s="162">
        <v>0.78</v>
      </c>
      <c r="I237" s="163"/>
      <c r="L237" s="158"/>
      <c r="M237" s="164"/>
      <c r="N237" s="165"/>
      <c r="O237" s="165"/>
      <c r="P237" s="165"/>
      <c r="Q237" s="165"/>
      <c r="R237" s="165"/>
      <c r="S237" s="165"/>
      <c r="T237" s="166"/>
      <c r="AT237" s="160" t="s">
        <v>160</v>
      </c>
      <c r="AU237" s="160" t="s">
        <v>84</v>
      </c>
      <c r="AV237" s="13" t="s">
        <v>84</v>
      </c>
      <c r="AW237" s="13" t="s">
        <v>33</v>
      </c>
      <c r="AX237" s="13" t="s">
        <v>82</v>
      </c>
      <c r="AY237" s="160" t="s">
        <v>151</v>
      </c>
    </row>
    <row r="238" spans="1:65" s="2" customFormat="1" ht="24.2" customHeight="1">
      <c r="A238" s="32"/>
      <c r="B238" s="144"/>
      <c r="C238" s="145" t="s">
        <v>363</v>
      </c>
      <c r="D238" s="145" t="s">
        <v>153</v>
      </c>
      <c r="E238" s="146" t="s">
        <v>364</v>
      </c>
      <c r="F238" s="147" t="s">
        <v>365</v>
      </c>
      <c r="G238" s="148" t="s">
        <v>187</v>
      </c>
      <c r="H238" s="149">
        <v>1.3280000000000001</v>
      </c>
      <c r="I238" s="150"/>
      <c r="J238" s="151">
        <f>ROUND(I238*H238,2)</f>
        <v>0</v>
      </c>
      <c r="K238" s="147" t="s">
        <v>157</v>
      </c>
      <c r="L238" s="33"/>
      <c r="M238" s="152" t="s">
        <v>1</v>
      </c>
      <c r="N238" s="153" t="s">
        <v>41</v>
      </c>
      <c r="O238" s="58"/>
      <c r="P238" s="154">
        <f>O238*H238</f>
        <v>0</v>
      </c>
      <c r="Q238" s="154">
        <v>1.8774999999999999</v>
      </c>
      <c r="R238" s="154">
        <f>Q238*H238</f>
        <v>2.4933200000000002</v>
      </c>
      <c r="S238" s="154">
        <v>0</v>
      </c>
      <c r="T238" s="155">
        <f>S238*H238</f>
        <v>0</v>
      </c>
      <c r="U238" s="32"/>
      <c r="V238" s="32"/>
      <c r="W238" s="32"/>
      <c r="X238" s="32"/>
      <c r="Y238" s="32"/>
      <c r="Z238" s="32"/>
      <c r="AA238" s="32"/>
      <c r="AB238" s="32"/>
      <c r="AC238" s="32"/>
      <c r="AD238" s="32"/>
      <c r="AE238" s="32"/>
      <c r="AR238" s="156" t="s">
        <v>158</v>
      </c>
      <c r="AT238" s="156" t="s">
        <v>153</v>
      </c>
      <c r="AU238" s="156" t="s">
        <v>84</v>
      </c>
      <c r="AY238" s="17" t="s">
        <v>151</v>
      </c>
      <c r="BE238" s="157">
        <f>IF(N238="základní",J238,0)</f>
        <v>0</v>
      </c>
      <c r="BF238" s="157">
        <f>IF(N238="snížená",J238,0)</f>
        <v>0</v>
      </c>
      <c r="BG238" s="157">
        <f>IF(N238="zákl. přenesená",J238,0)</f>
        <v>0</v>
      </c>
      <c r="BH238" s="157">
        <f>IF(N238="sníž. přenesená",J238,0)</f>
        <v>0</v>
      </c>
      <c r="BI238" s="157">
        <f>IF(N238="nulová",J238,0)</f>
        <v>0</v>
      </c>
      <c r="BJ238" s="17" t="s">
        <v>82</v>
      </c>
      <c r="BK238" s="157">
        <f>ROUND(I238*H238,2)</f>
        <v>0</v>
      </c>
      <c r="BL238" s="17" t="s">
        <v>158</v>
      </c>
      <c r="BM238" s="156" t="s">
        <v>366</v>
      </c>
    </row>
    <row r="239" spans="1:65" s="13" customFormat="1">
      <c r="B239" s="158"/>
      <c r="D239" s="159" t="s">
        <v>160</v>
      </c>
      <c r="E239" s="160" t="s">
        <v>1</v>
      </c>
      <c r="F239" s="161" t="s">
        <v>367</v>
      </c>
      <c r="H239" s="162">
        <v>1.3280000000000001</v>
      </c>
      <c r="I239" s="163"/>
      <c r="L239" s="158"/>
      <c r="M239" s="164"/>
      <c r="N239" s="165"/>
      <c r="O239" s="165"/>
      <c r="P239" s="165"/>
      <c r="Q239" s="165"/>
      <c r="R239" s="165"/>
      <c r="S239" s="165"/>
      <c r="T239" s="166"/>
      <c r="AT239" s="160" t="s">
        <v>160</v>
      </c>
      <c r="AU239" s="160" t="s">
        <v>84</v>
      </c>
      <c r="AV239" s="13" t="s">
        <v>84</v>
      </c>
      <c r="AW239" s="13" t="s">
        <v>33</v>
      </c>
      <c r="AX239" s="13" t="s">
        <v>82</v>
      </c>
      <c r="AY239" s="160" t="s">
        <v>151</v>
      </c>
    </row>
    <row r="240" spans="1:65" s="2" customFormat="1" ht="21.75" customHeight="1">
      <c r="A240" s="32"/>
      <c r="B240" s="144"/>
      <c r="C240" s="145" t="s">
        <v>368</v>
      </c>
      <c r="D240" s="145" t="s">
        <v>153</v>
      </c>
      <c r="E240" s="146" t="s">
        <v>369</v>
      </c>
      <c r="F240" s="147" t="s">
        <v>370</v>
      </c>
      <c r="G240" s="148" t="s">
        <v>187</v>
      </c>
      <c r="H240" s="149">
        <v>4.91</v>
      </c>
      <c r="I240" s="150"/>
      <c r="J240" s="151">
        <f>ROUND(I240*H240,2)</f>
        <v>0</v>
      </c>
      <c r="K240" s="147" t="s">
        <v>157</v>
      </c>
      <c r="L240" s="33"/>
      <c r="M240" s="152" t="s">
        <v>1</v>
      </c>
      <c r="N240" s="153" t="s">
        <v>41</v>
      </c>
      <c r="O240" s="58"/>
      <c r="P240" s="154">
        <f>O240*H240</f>
        <v>0</v>
      </c>
      <c r="Q240" s="154">
        <v>1.80972</v>
      </c>
      <c r="R240" s="154">
        <f>Q240*H240</f>
        <v>8.8857251999999995</v>
      </c>
      <c r="S240" s="154">
        <v>0</v>
      </c>
      <c r="T240" s="155">
        <f>S240*H240</f>
        <v>0</v>
      </c>
      <c r="U240" s="32"/>
      <c r="V240" s="32"/>
      <c r="W240" s="32"/>
      <c r="X240" s="32"/>
      <c r="Y240" s="32"/>
      <c r="Z240" s="32"/>
      <c r="AA240" s="32"/>
      <c r="AB240" s="32"/>
      <c r="AC240" s="32"/>
      <c r="AD240" s="32"/>
      <c r="AE240" s="32"/>
      <c r="AR240" s="156" t="s">
        <v>158</v>
      </c>
      <c r="AT240" s="156" t="s">
        <v>153</v>
      </c>
      <c r="AU240" s="156" t="s">
        <v>84</v>
      </c>
      <c r="AY240" s="17" t="s">
        <v>151</v>
      </c>
      <c r="BE240" s="157">
        <f>IF(N240="základní",J240,0)</f>
        <v>0</v>
      </c>
      <c r="BF240" s="157">
        <f>IF(N240="snížená",J240,0)</f>
        <v>0</v>
      </c>
      <c r="BG240" s="157">
        <f>IF(N240="zákl. přenesená",J240,0)</f>
        <v>0</v>
      </c>
      <c r="BH240" s="157">
        <f>IF(N240="sníž. přenesená",J240,0)</f>
        <v>0</v>
      </c>
      <c r="BI240" s="157">
        <f>IF(N240="nulová",J240,0)</f>
        <v>0</v>
      </c>
      <c r="BJ240" s="17" t="s">
        <v>82</v>
      </c>
      <c r="BK240" s="157">
        <f>ROUND(I240*H240,2)</f>
        <v>0</v>
      </c>
      <c r="BL240" s="17" t="s">
        <v>158</v>
      </c>
      <c r="BM240" s="156" t="s">
        <v>371</v>
      </c>
    </row>
    <row r="241" spans="1:65" s="13" customFormat="1">
      <c r="B241" s="158"/>
      <c r="D241" s="159" t="s">
        <v>160</v>
      </c>
      <c r="E241" s="160" t="s">
        <v>1</v>
      </c>
      <c r="F241" s="161" t="s">
        <v>372</v>
      </c>
      <c r="H241" s="162">
        <v>4.91</v>
      </c>
      <c r="I241" s="163"/>
      <c r="L241" s="158"/>
      <c r="M241" s="164"/>
      <c r="N241" s="165"/>
      <c r="O241" s="165"/>
      <c r="P241" s="165"/>
      <c r="Q241" s="165"/>
      <c r="R241" s="165"/>
      <c r="S241" s="165"/>
      <c r="T241" s="166"/>
      <c r="AT241" s="160" t="s">
        <v>160</v>
      </c>
      <c r="AU241" s="160" t="s">
        <v>84</v>
      </c>
      <c r="AV241" s="13" t="s">
        <v>84</v>
      </c>
      <c r="AW241" s="13" t="s">
        <v>33</v>
      </c>
      <c r="AX241" s="13" t="s">
        <v>82</v>
      </c>
      <c r="AY241" s="160" t="s">
        <v>151</v>
      </c>
    </row>
    <row r="242" spans="1:65" s="2" customFormat="1" ht="24.2" customHeight="1">
      <c r="A242" s="32"/>
      <c r="B242" s="144"/>
      <c r="C242" s="145" t="s">
        <v>373</v>
      </c>
      <c r="D242" s="145" t="s">
        <v>153</v>
      </c>
      <c r="E242" s="146" t="s">
        <v>374</v>
      </c>
      <c r="F242" s="147" t="s">
        <v>375</v>
      </c>
      <c r="G242" s="148" t="s">
        <v>164</v>
      </c>
      <c r="H242" s="149">
        <v>21.158999999999999</v>
      </c>
      <c r="I242" s="150"/>
      <c r="J242" s="151">
        <f>ROUND(I242*H242,2)</f>
        <v>0</v>
      </c>
      <c r="K242" s="147" t="s">
        <v>1</v>
      </c>
      <c r="L242" s="33"/>
      <c r="M242" s="152" t="s">
        <v>1</v>
      </c>
      <c r="N242" s="153" t="s">
        <v>41</v>
      </c>
      <c r="O242" s="58"/>
      <c r="P242" s="154">
        <f>O242*H242</f>
        <v>0</v>
      </c>
      <c r="Q242" s="154">
        <v>0.26878000000000002</v>
      </c>
      <c r="R242" s="154">
        <f>Q242*H242</f>
        <v>5.6871160200000004</v>
      </c>
      <c r="S242" s="154">
        <v>0</v>
      </c>
      <c r="T242" s="155">
        <f>S242*H242</f>
        <v>0</v>
      </c>
      <c r="U242" s="32"/>
      <c r="V242" s="32"/>
      <c r="W242" s="32"/>
      <c r="X242" s="32"/>
      <c r="Y242" s="32"/>
      <c r="Z242" s="32"/>
      <c r="AA242" s="32"/>
      <c r="AB242" s="32"/>
      <c r="AC242" s="32"/>
      <c r="AD242" s="32"/>
      <c r="AE242" s="32"/>
      <c r="AR242" s="156" t="s">
        <v>158</v>
      </c>
      <c r="AT242" s="156" t="s">
        <v>153</v>
      </c>
      <c r="AU242" s="156" t="s">
        <v>84</v>
      </c>
      <c r="AY242" s="17" t="s">
        <v>151</v>
      </c>
      <c r="BE242" s="157">
        <f>IF(N242="základní",J242,0)</f>
        <v>0</v>
      </c>
      <c r="BF242" s="157">
        <f>IF(N242="snížená",J242,0)</f>
        <v>0</v>
      </c>
      <c r="BG242" s="157">
        <f>IF(N242="zákl. přenesená",J242,0)</f>
        <v>0</v>
      </c>
      <c r="BH242" s="157">
        <f>IF(N242="sníž. přenesená",J242,0)</f>
        <v>0</v>
      </c>
      <c r="BI242" s="157">
        <f>IF(N242="nulová",J242,0)</f>
        <v>0</v>
      </c>
      <c r="BJ242" s="17" t="s">
        <v>82</v>
      </c>
      <c r="BK242" s="157">
        <f>ROUND(I242*H242,2)</f>
        <v>0</v>
      </c>
      <c r="BL242" s="17" t="s">
        <v>158</v>
      </c>
      <c r="BM242" s="156" t="s">
        <v>376</v>
      </c>
    </row>
    <row r="243" spans="1:65" s="13" customFormat="1">
      <c r="B243" s="158"/>
      <c r="D243" s="159" t="s">
        <v>160</v>
      </c>
      <c r="E243" s="160" t="s">
        <v>1</v>
      </c>
      <c r="F243" s="161" t="s">
        <v>377</v>
      </c>
      <c r="H243" s="162">
        <v>1.95</v>
      </c>
      <c r="I243" s="163"/>
      <c r="L243" s="158"/>
      <c r="M243" s="164"/>
      <c r="N243" s="165"/>
      <c r="O243" s="165"/>
      <c r="P243" s="165"/>
      <c r="Q243" s="165"/>
      <c r="R243" s="165"/>
      <c r="S243" s="165"/>
      <c r="T243" s="166"/>
      <c r="AT243" s="160" t="s">
        <v>160</v>
      </c>
      <c r="AU243" s="160" t="s">
        <v>84</v>
      </c>
      <c r="AV243" s="13" t="s">
        <v>84</v>
      </c>
      <c r="AW243" s="13" t="s">
        <v>33</v>
      </c>
      <c r="AX243" s="13" t="s">
        <v>76</v>
      </c>
      <c r="AY243" s="160" t="s">
        <v>151</v>
      </c>
    </row>
    <row r="244" spans="1:65" s="13" customFormat="1">
      <c r="B244" s="158"/>
      <c r="D244" s="159" t="s">
        <v>160</v>
      </c>
      <c r="E244" s="160" t="s">
        <v>1</v>
      </c>
      <c r="F244" s="161" t="s">
        <v>378</v>
      </c>
      <c r="H244" s="162">
        <v>19.209</v>
      </c>
      <c r="I244" s="163"/>
      <c r="L244" s="158"/>
      <c r="M244" s="164"/>
      <c r="N244" s="165"/>
      <c r="O244" s="165"/>
      <c r="P244" s="165"/>
      <c r="Q244" s="165"/>
      <c r="R244" s="165"/>
      <c r="S244" s="165"/>
      <c r="T244" s="166"/>
      <c r="AT244" s="160" t="s">
        <v>160</v>
      </c>
      <c r="AU244" s="160" t="s">
        <v>84</v>
      </c>
      <c r="AV244" s="13" t="s">
        <v>84</v>
      </c>
      <c r="AW244" s="13" t="s">
        <v>33</v>
      </c>
      <c r="AX244" s="13" t="s">
        <v>76</v>
      </c>
      <c r="AY244" s="160" t="s">
        <v>151</v>
      </c>
    </row>
    <row r="245" spans="1:65" s="14" customFormat="1">
      <c r="B245" s="167"/>
      <c r="D245" s="159" t="s">
        <v>160</v>
      </c>
      <c r="E245" s="168" t="s">
        <v>1</v>
      </c>
      <c r="F245" s="169" t="s">
        <v>190</v>
      </c>
      <c r="H245" s="170">
        <v>21.158999999999999</v>
      </c>
      <c r="I245" s="171"/>
      <c r="L245" s="167"/>
      <c r="M245" s="172"/>
      <c r="N245" s="173"/>
      <c r="O245" s="173"/>
      <c r="P245" s="173"/>
      <c r="Q245" s="173"/>
      <c r="R245" s="173"/>
      <c r="S245" s="173"/>
      <c r="T245" s="174"/>
      <c r="AT245" s="168" t="s">
        <v>160</v>
      </c>
      <c r="AU245" s="168" t="s">
        <v>84</v>
      </c>
      <c r="AV245" s="14" t="s">
        <v>158</v>
      </c>
      <c r="AW245" s="14" t="s">
        <v>33</v>
      </c>
      <c r="AX245" s="14" t="s">
        <v>82</v>
      </c>
      <c r="AY245" s="168" t="s">
        <v>151</v>
      </c>
    </row>
    <row r="246" spans="1:65" s="2" customFormat="1" ht="33" customHeight="1">
      <c r="A246" s="32"/>
      <c r="B246" s="144"/>
      <c r="C246" s="145" t="s">
        <v>379</v>
      </c>
      <c r="D246" s="145" t="s">
        <v>153</v>
      </c>
      <c r="E246" s="146" t="s">
        <v>380</v>
      </c>
      <c r="F246" s="147" t="s">
        <v>381</v>
      </c>
      <c r="G246" s="148" t="s">
        <v>211</v>
      </c>
      <c r="H246" s="149">
        <v>0.123</v>
      </c>
      <c r="I246" s="150"/>
      <c r="J246" s="151">
        <f>ROUND(I246*H246,2)</f>
        <v>0</v>
      </c>
      <c r="K246" s="147" t="s">
        <v>157</v>
      </c>
      <c r="L246" s="33"/>
      <c r="M246" s="152" t="s">
        <v>1</v>
      </c>
      <c r="N246" s="153" t="s">
        <v>41</v>
      </c>
      <c r="O246" s="58"/>
      <c r="P246" s="154">
        <f>O246*H246</f>
        <v>0</v>
      </c>
      <c r="Q246" s="154">
        <v>1.9539999999999998E-2</v>
      </c>
      <c r="R246" s="154">
        <f>Q246*H246</f>
        <v>2.4034199999999999E-3</v>
      </c>
      <c r="S246" s="154">
        <v>0</v>
      </c>
      <c r="T246" s="155">
        <f>S246*H246</f>
        <v>0</v>
      </c>
      <c r="U246" s="32"/>
      <c r="V246" s="32"/>
      <c r="W246" s="32"/>
      <c r="X246" s="32"/>
      <c r="Y246" s="32"/>
      <c r="Z246" s="32"/>
      <c r="AA246" s="32"/>
      <c r="AB246" s="32"/>
      <c r="AC246" s="32"/>
      <c r="AD246" s="32"/>
      <c r="AE246" s="32"/>
      <c r="AR246" s="156" t="s">
        <v>158</v>
      </c>
      <c r="AT246" s="156" t="s">
        <v>153</v>
      </c>
      <c r="AU246" s="156" t="s">
        <v>84</v>
      </c>
      <c r="AY246" s="17" t="s">
        <v>151</v>
      </c>
      <c r="BE246" s="157">
        <f>IF(N246="základní",J246,0)</f>
        <v>0</v>
      </c>
      <c r="BF246" s="157">
        <f>IF(N246="snížená",J246,0)</f>
        <v>0</v>
      </c>
      <c r="BG246" s="157">
        <f>IF(N246="zákl. přenesená",J246,0)</f>
        <v>0</v>
      </c>
      <c r="BH246" s="157">
        <f>IF(N246="sníž. přenesená",J246,0)</f>
        <v>0</v>
      </c>
      <c r="BI246" s="157">
        <f>IF(N246="nulová",J246,0)</f>
        <v>0</v>
      </c>
      <c r="BJ246" s="17" t="s">
        <v>82</v>
      </c>
      <c r="BK246" s="157">
        <f>ROUND(I246*H246,2)</f>
        <v>0</v>
      </c>
      <c r="BL246" s="17" t="s">
        <v>158</v>
      </c>
      <c r="BM246" s="156" t="s">
        <v>382</v>
      </c>
    </row>
    <row r="247" spans="1:65" s="13" customFormat="1">
      <c r="B247" s="158"/>
      <c r="D247" s="159" t="s">
        <v>160</v>
      </c>
      <c r="E247" s="160" t="s">
        <v>1</v>
      </c>
      <c r="F247" s="161" t="s">
        <v>383</v>
      </c>
      <c r="H247" s="162">
        <v>0.123</v>
      </c>
      <c r="I247" s="163"/>
      <c r="L247" s="158"/>
      <c r="M247" s="164"/>
      <c r="N247" s="165"/>
      <c r="O247" s="165"/>
      <c r="P247" s="165"/>
      <c r="Q247" s="165"/>
      <c r="R247" s="165"/>
      <c r="S247" s="165"/>
      <c r="T247" s="166"/>
      <c r="AT247" s="160" t="s">
        <v>160</v>
      </c>
      <c r="AU247" s="160" t="s">
        <v>84</v>
      </c>
      <c r="AV247" s="13" t="s">
        <v>84</v>
      </c>
      <c r="AW247" s="13" t="s">
        <v>33</v>
      </c>
      <c r="AX247" s="13" t="s">
        <v>82</v>
      </c>
      <c r="AY247" s="160" t="s">
        <v>151</v>
      </c>
    </row>
    <row r="248" spans="1:65" s="2" customFormat="1" ht="24.2" customHeight="1">
      <c r="A248" s="32"/>
      <c r="B248" s="144"/>
      <c r="C248" s="175" t="s">
        <v>384</v>
      </c>
      <c r="D248" s="175" t="s">
        <v>208</v>
      </c>
      <c r="E248" s="176" t="s">
        <v>385</v>
      </c>
      <c r="F248" s="177" t="s">
        <v>386</v>
      </c>
      <c r="G248" s="178" t="s">
        <v>211</v>
      </c>
      <c r="H248" s="179">
        <v>0.13300000000000001</v>
      </c>
      <c r="I248" s="180"/>
      <c r="J248" s="181">
        <f>ROUND(I248*H248,2)</f>
        <v>0</v>
      </c>
      <c r="K248" s="177" t="s">
        <v>157</v>
      </c>
      <c r="L248" s="182"/>
      <c r="M248" s="183" t="s">
        <v>1</v>
      </c>
      <c r="N248" s="184" t="s">
        <v>41</v>
      </c>
      <c r="O248" s="58"/>
      <c r="P248" s="154">
        <f>O248*H248</f>
        <v>0</v>
      </c>
      <c r="Q248" s="154">
        <v>1</v>
      </c>
      <c r="R248" s="154">
        <f>Q248*H248</f>
        <v>0.13300000000000001</v>
      </c>
      <c r="S248" s="154">
        <v>0</v>
      </c>
      <c r="T248" s="155">
        <f>S248*H248</f>
        <v>0</v>
      </c>
      <c r="U248" s="32"/>
      <c r="V248" s="32"/>
      <c r="W248" s="32"/>
      <c r="X248" s="32"/>
      <c r="Y248" s="32"/>
      <c r="Z248" s="32"/>
      <c r="AA248" s="32"/>
      <c r="AB248" s="32"/>
      <c r="AC248" s="32"/>
      <c r="AD248" s="32"/>
      <c r="AE248" s="32"/>
      <c r="AR248" s="156" t="s">
        <v>191</v>
      </c>
      <c r="AT248" s="156" t="s">
        <v>208</v>
      </c>
      <c r="AU248" s="156" t="s">
        <v>84</v>
      </c>
      <c r="AY248" s="17" t="s">
        <v>151</v>
      </c>
      <c r="BE248" s="157">
        <f>IF(N248="základní",J248,0)</f>
        <v>0</v>
      </c>
      <c r="BF248" s="157">
        <f>IF(N248="snížená",J248,0)</f>
        <v>0</v>
      </c>
      <c r="BG248" s="157">
        <f>IF(N248="zákl. přenesená",J248,0)</f>
        <v>0</v>
      </c>
      <c r="BH248" s="157">
        <f>IF(N248="sníž. přenesená",J248,0)</f>
        <v>0</v>
      </c>
      <c r="BI248" s="157">
        <f>IF(N248="nulová",J248,0)</f>
        <v>0</v>
      </c>
      <c r="BJ248" s="17" t="s">
        <v>82</v>
      </c>
      <c r="BK248" s="157">
        <f>ROUND(I248*H248,2)</f>
        <v>0</v>
      </c>
      <c r="BL248" s="17" t="s">
        <v>158</v>
      </c>
      <c r="BM248" s="156" t="s">
        <v>387</v>
      </c>
    </row>
    <row r="249" spans="1:65" s="13" customFormat="1">
      <c r="B249" s="158"/>
      <c r="D249" s="159" t="s">
        <v>160</v>
      </c>
      <c r="F249" s="161" t="s">
        <v>388</v>
      </c>
      <c r="H249" s="162">
        <v>0.13300000000000001</v>
      </c>
      <c r="I249" s="163"/>
      <c r="L249" s="158"/>
      <c r="M249" s="164"/>
      <c r="N249" s="165"/>
      <c r="O249" s="165"/>
      <c r="P249" s="165"/>
      <c r="Q249" s="165"/>
      <c r="R249" s="165"/>
      <c r="S249" s="165"/>
      <c r="T249" s="166"/>
      <c r="AT249" s="160" t="s">
        <v>160</v>
      </c>
      <c r="AU249" s="160" t="s">
        <v>84</v>
      </c>
      <c r="AV249" s="13" t="s">
        <v>84</v>
      </c>
      <c r="AW249" s="13" t="s">
        <v>3</v>
      </c>
      <c r="AX249" s="13" t="s">
        <v>82</v>
      </c>
      <c r="AY249" s="160" t="s">
        <v>151</v>
      </c>
    </row>
    <row r="250" spans="1:65" s="2" customFormat="1" ht="24.2" customHeight="1">
      <c r="A250" s="32"/>
      <c r="B250" s="144"/>
      <c r="C250" s="145" t="s">
        <v>389</v>
      </c>
      <c r="D250" s="145" t="s">
        <v>153</v>
      </c>
      <c r="E250" s="146" t="s">
        <v>390</v>
      </c>
      <c r="F250" s="147" t="s">
        <v>391</v>
      </c>
      <c r="G250" s="148" t="s">
        <v>211</v>
      </c>
      <c r="H250" s="149">
        <v>0.26700000000000002</v>
      </c>
      <c r="I250" s="150"/>
      <c r="J250" s="151">
        <f>ROUND(I250*H250,2)</f>
        <v>0</v>
      </c>
      <c r="K250" s="147" t="s">
        <v>157</v>
      </c>
      <c r="L250" s="33"/>
      <c r="M250" s="152" t="s">
        <v>1</v>
      </c>
      <c r="N250" s="153" t="s">
        <v>41</v>
      </c>
      <c r="O250" s="58"/>
      <c r="P250" s="154">
        <f>O250*H250</f>
        <v>0</v>
      </c>
      <c r="Q250" s="154">
        <v>1.0900000000000001</v>
      </c>
      <c r="R250" s="154">
        <f>Q250*H250</f>
        <v>0.29103000000000001</v>
      </c>
      <c r="S250" s="154">
        <v>0</v>
      </c>
      <c r="T250" s="155">
        <f>S250*H250</f>
        <v>0</v>
      </c>
      <c r="U250" s="32"/>
      <c r="V250" s="32"/>
      <c r="W250" s="32"/>
      <c r="X250" s="32"/>
      <c r="Y250" s="32"/>
      <c r="Z250" s="32"/>
      <c r="AA250" s="32"/>
      <c r="AB250" s="32"/>
      <c r="AC250" s="32"/>
      <c r="AD250" s="32"/>
      <c r="AE250" s="32"/>
      <c r="AR250" s="156" t="s">
        <v>158</v>
      </c>
      <c r="AT250" s="156" t="s">
        <v>153</v>
      </c>
      <c r="AU250" s="156" t="s">
        <v>84</v>
      </c>
      <c r="AY250" s="17" t="s">
        <v>151</v>
      </c>
      <c r="BE250" s="157">
        <f>IF(N250="základní",J250,0)</f>
        <v>0</v>
      </c>
      <c r="BF250" s="157">
        <f>IF(N250="snížená",J250,0)</f>
        <v>0</v>
      </c>
      <c r="BG250" s="157">
        <f>IF(N250="zákl. přenesená",J250,0)</f>
        <v>0</v>
      </c>
      <c r="BH250" s="157">
        <f>IF(N250="sníž. přenesená",J250,0)</f>
        <v>0</v>
      </c>
      <c r="BI250" s="157">
        <f>IF(N250="nulová",J250,0)</f>
        <v>0</v>
      </c>
      <c r="BJ250" s="17" t="s">
        <v>82</v>
      </c>
      <c r="BK250" s="157">
        <f>ROUND(I250*H250,2)</f>
        <v>0</v>
      </c>
      <c r="BL250" s="17" t="s">
        <v>158</v>
      </c>
      <c r="BM250" s="156" t="s">
        <v>392</v>
      </c>
    </row>
    <row r="251" spans="1:65" s="13" customFormat="1">
      <c r="B251" s="158"/>
      <c r="D251" s="159" t="s">
        <v>160</v>
      </c>
      <c r="E251" s="160" t="s">
        <v>1</v>
      </c>
      <c r="F251" s="161" t="s">
        <v>393</v>
      </c>
      <c r="H251" s="162">
        <v>0.26700000000000002</v>
      </c>
      <c r="I251" s="163"/>
      <c r="L251" s="158"/>
      <c r="M251" s="164"/>
      <c r="N251" s="165"/>
      <c r="O251" s="165"/>
      <c r="P251" s="165"/>
      <c r="Q251" s="165"/>
      <c r="R251" s="165"/>
      <c r="S251" s="165"/>
      <c r="T251" s="166"/>
      <c r="AT251" s="160" t="s">
        <v>160</v>
      </c>
      <c r="AU251" s="160" t="s">
        <v>84</v>
      </c>
      <c r="AV251" s="13" t="s">
        <v>84</v>
      </c>
      <c r="AW251" s="13" t="s">
        <v>33</v>
      </c>
      <c r="AX251" s="13" t="s">
        <v>82</v>
      </c>
      <c r="AY251" s="160" t="s">
        <v>151</v>
      </c>
    </row>
    <row r="252" spans="1:65" s="2" customFormat="1" ht="24.2" customHeight="1">
      <c r="A252" s="32"/>
      <c r="B252" s="144"/>
      <c r="C252" s="145" t="s">
        <v>394</v>
      </c>
      <c r="D252" s="145" t="s">
        <v>153</v>
      </c>
      <c r="E252" s="146" t="s">
        <v>395</v>
      </c>
      <c r="F252" s="147" t="s">
        <v>396</v>
      </c>
      <c r="G252" s="148" t="s">
        <v>211</v>
      </c>
      <c r="H252" s="149">
        <v>0.26300000000000001</v>
      </c>
      <c r="I252" s="150"/>
      <c r="J252" s="151">
        <f>ROUND(I252*H252,2)</f>
        <v>0</v>
      </c>
      <c r="K252" s="147" t="s">
        <v>157</v>
      </c>
      <c r="L252" s="33"/>
      <c r="M252" s="152" t="s">
        <v>1</v>
      </c>
      <c r="N252" s="153" t="s">
        <v>41</v>
      </c>
      <c r="O252" s="58"/>
      <c r="P252" s="154">
        <f>O252*H252</f>
        <v>0</v>
      </c>
      <c r="Q252" s="154">
        <v>1.0900000000000001</v>
      </c>
      <c r="R252" s="154">
        <f>Q252*H252</f>
        <v>0.28667000000000004</v>
      </c>
      <c r="S252" s="154">
        <v>0</v>
      </c>
      <c r="T252" s="155">
        <f>S252*H252</f>
        <v>0</v>
      </c>
      <c r="U252" s="32"/>
      <c r="V252" s="32"/>
      <c r="W252" s="32"/>
      <c r="X252" s="32"/>
      <c r="Y252" s="32"/>
      <c r="Z252" s="32"/>
      <c r="AA252" s="32"/>
      <c r="AB252" s="32"/>
      <c r="AC252" s="32"/>
      <c r="AD252" s="32"/>
      <c r="AE252" s="32"/>
      <c r="AR252" s="156" t="s">
        <v>158</v>
      </c>
      <c r="AT252" s="156" t="s">
        <v>153</v>
      </c>
      <c r="AU252" s="156" t="s">
        <v>84</v>
      </c>
      <c r="AY252" s="17" t="s">
        <v>151</v>
      </c>
      <c r="BE252" s="157">
        <f>IF(N252="základní",J252,0)</f>
        <v>0</v>
      </c>
      <c r="BF252" s="157">
        <f>IF(N252="snížená",J252,0)</f>
        <v>0</v>
      </c>
      <c r="BG252" s="157">
        <f>IF(N252="zákl. přenesená",J252,0)</f>
        <v>0</v>
      </c>
      <c r="BH252" s="157">
        <f>IF(N252="sníž. přenesená",J252,0)</f>
        <v>0</v>
      </c>
      <c r="BI252" s="157">
        <f>IF(N252="nulová",J252,0)</f>
        <v>0</v>
      </c>
      <c r="BJ252" s="17" t="s">
        <v>82</v>
      </c>
      <c r="BK252" s="157">
        <f>ROUND(I252*H252,2)</f>
        <v>0</v>
      </c>
      <c r="BL252" s="17" t="s">
        <v>158</v>
      </c>
      <c r="BM252" s="156" t="s">
        <v>397</v>
      </c>
    </row>
    <row r="253" spans="1:65" s="13" customFormat="1">
      <c r="B253" s="158"/>
      <c r="D253" s="159" t="s">
        <v>160</v>
      </c>
      <c r="E253" s="160" t="s">
        <v>1</v>
      </c>
      <c r="F253" s="161" t="s">
        <v>398</v>
      </c>
      <c r="H253" s="162">
        <v>0.26300000000000001</v>
      </c>
      <c r="I253" s="163"/>
      <c r="L253" s="158"/>
      <c r="M253" s="164"/>
      <c r="N253" s="165"/>
      <c r="O253" s="165"/>
      <c r="P253" s="165"/>
      <c r="Q253" s="165"/>
      <c r="R253" s="165"/>
      <c r="S253" s="165"/>
      <c r="T253" s="166"/>
      <c r="AT253" s="160" t="s">
        <v>160</v>
      </c>
      <c r="AU253" s="160" t="s">
        <v>84</v>
      </c>
      <c r="AV253" s="13" t="s">
        <v>84</v>
      </c>
      <c r="AW253" s="13" t="s">
        <v>33</v>
      </c>
      <c r="AX253" s="13" t="s">
        <v>82</v>
      </c>
      <c r="AY253" s="160" t="s">
        <v>151</v>
      </c>
    </row>
    <row r="254" spans="1:65" s="2" customFormat="1" ht="24.2" customHeight="1">
      <c r="A254" s="32"/>
      <c r="B254" s="144"/>
      <c r="C254" s="145" t="s">
        <v>399</v>
      </c>
      <c r="D254" s="145" t="s">
        <v>153</v>
      </c>
      <c r="E254" s="146" t="s">
        <v>400</v>
      </c>
      <c r="F254" s="147" t="s">
        <v>401</v>
      </c>
      <c r="G254" s="148" t="s">
        <v>204</v>
      </c>
      <c r="H254" s="149">
        <v>29.75</v>
      </c>
      <c r="I254" s="150"/>
      <c r="J254" s="151">
        <f>ROUND(I254*H254,2)</f>
        <v>0</v>
      </c>
      <c r="K254" s="147" t="s">
        <v>157</v>
      </c>
      <c r="L254" s="33"/>
      <c r="M254" s="152" t="s">
        <v>1</v>
      </c>
      <c r="N254" s="153" t="s">
        <v>41</v>
      </c>
      <c r="O254" s="58"/>
      <c r="P254" s="154">
        <f>O254*H254</f>
        <v>0</v>
      </c>
      <c r="Q254" s="154">
        <v>1.1900000000000001E-3</v>
      </c>
      <c r="R254" s="154">
        <f>Q254*H254</f>
        <v>3.5402500000000003E-2</v>
      </c>
      <c r="S254" s="154">
        <v>1.0000000000000001E-5</v>
      </c>
      <c r="T254" s="155">
        <f>S254*H254</f>
        <v>2.9750000000000002E-4</v>
      </c>
      <c r="U254" s="32"/>
      <c r="V254" s="32"/>
      <c r="W254" s="32"/>
      <c r="X254" s="32"/>
      <c r="Y254" s="32"/>
      <c r="Z254" s="32"/>
      <c r="AA254" s="32"/>
      <c r="AB254" s="32"/>
      <c r="AC254" s="32"/>
      <c r="AD254" s="32"/>
      <c r="AE254" s="32"/>
      <c r="AR254" s="156" t="s">
        <v>158</v>
      </c>
      <c r="AT254" s="156" t="s">
        <v>153</v>
      </c>
      <c r="AU254" s="156" t="s">
        <v>84</v>
      </c>
      <c r="AY254" s="17" t="s">
        <v>151</v>
      </c>
      <c r="BE254" s="157">
        <f>IF(N254="základní",J254,0)</f>
        <v>0</v>
      </c>
      <c r="BF254" s="157">
        <f>IF(N254="snížená",J254,0)</f>
        <v>0</v>
      </c>
      <c r="BG254" s="157">
        <f>IF(N254="zákl. přenesená",J254,0)</f>
        <v>0</v>
      </c>
      <c r="BH254" s="157">
        <f>IF(N254="sníž. přenesená",J254,0)</f>
        <v>0</v>
      </c>
      <c r="BI254" s="157">
        <f>IF(N254="nulová",J254,0)</f>
        <v>0</v>
      </c>
      <c r="BJ254" s="17" t="s">
        <v>82</v>
      </c>
      <c r="BK254" s="157">
        <f>ROUND(I254*H254,2)</f>
        <v>0</v>
      </c>
      <c r="BL254" s="17" t="s">
        <v>158</v>
      </c>
      <c r="BM254" s="156" t="s">
        <v>402</v>
      </c>
    </row>
    <row r="255" spans="1:65" s="13" customFormat="1">
      <c r="B255" s="158"/>
      <c r="D255" s="159" t="s">
        <v>160</v>
      </c>
      <c r="E255" s="160" t="s">
        <v>1</v>
      </c>
      <c r="F255" s="161" t="s">
        <v>403</v>
      </c>
      <c r="H255" s="162">
        <v>29.75</v>
      </c>
      <c r="I255" s="163"/>
      <c r="L255" s="158"/>
      <c r="M255" s="164"/>
      <c r="N255" s="165"/>
      <c r="O255" s="165"/>
      <c r="P255" s="165"/>
      <c r="Q255" s="165"/>
      <c r="R255" s="165"/>
      <c r="S255" s="165"/>
      <c r="T255" s="166"/>
      <c r="AT255" s="160" t="s">
        <v>160</v>
      </c>
      <c r="AU255" s="160" t="s">
        <v>84</v>
      </c>
      <c r="AV255" s="13" t="s">
        <v>84</v>
      </c>
      <c r="AW255" s="13" t="s">
        <v>33</v>
      </c>
      <c r="AX255" s="13" t="s">
        <v>82</v>
      </c>
      <c r="AY255" s="160" t="s">
        <v>151</v>
      </c>
    </row>
    <row r="256" spans="1:65" s="2" customFormat="1" ht="24.2" customHeight="1">
      <c r="A256" s="32"/>
      <c r="B256" s="144"/>
      <c r="C256" s="145" t="s">
        <v>404</v>
      </c>
      <c r="D256" s="145" t="s">
        <v>153</v>
      </c>
      <c r="E256" s="146" t="s">
        <v>405</v>
      </c>
      <c r="F256" s="147" t="s">
        <v>406</v>
      </c>
      <c r="G256" s="148" t="s">
        <v>164</v>
      </c>
      <c r="H256" s="149">
        <v>84.275999999999996</v>
      </c>
      <c r="I256" s="150"/>
      <c r="J256" s="151">
        <f>ROUND(I256*H256,2)</f>
        <v>0</v>
      </c>
      <c r="K256" s="147" t="s">
        <v>1</v>
      </c>
      <c r="L256" s="33"/>
      <c r="M256" s="152" t="s">
        <v>1</v>
      </c>
      <c r="N256" s="153" t="s">
        <v>41</v>
      </c>
      <c r="O256" s="58"/>
      <c r="P256" s="154">
        <f>O256*H256</f>
        <v>0</v>
      </c>
      <c r="Q256" s="154">
        <v>6.8470000000000003E-2</v>
      </c>
      <c r="R256" s="154">
        <f>Q256*H256</f>
        <v>5.7703777199999999</v>
      </c>
      <c r="S256" s="154">
        <v>0</v>
      </c>
      <c r="T256" s="155">
        <f>S256*H256</f>
        <v>0</v>
      </c>
      <c r="U256" s="32"/>
      <c r="V256" s="32"/>
      <c r="W256" s="32"/>
      <c r="X256" s="32"/>
      <c r="Y256" s="32"/>
      <c r="Z256" s="32"/>
      <c r="AA256" s="32"/>
      <c r="AB256" s="32"/>
      <c r="AC256" s="32"/>
      <c r="AD256" s="32"/>
      <c r="AE256" s="32"/>
      <c r="AR256" s="156" t="s">
        <v>158</v>
      </c>
      <c r="AT256" s="156" t="s">
        <v>153</v>
      </c>
      <c r="AU256" s="156" t="s">
        <v>84</v>
      </c>
      <c r="AY256" s="17" t="s">
        <v>151</v>
      </c>
      <c r="BE256" s="157">
        <f>IF(N256="základní",J256,0)</f>
        <v>0</v>
      </c>
      <c r="BF256" s="157">
        <f>IF(N256="snížená",J256,0)</f>
        <v>0</v>
      </c>
      <c r="BG256" s="157">
        <f>IF(N256="zákl. přenesená",J256,0)</f>
        <v>0</v>
      </c>
      <c r="BH256" s="157">
        <f>IF(N256="sníž. přenesená",J256,0)</f>
        <v>0</v>
      </c>
      <c r="BI256" s="157">
        <f>IF(N256="nulová",J256,0)</f>
        <v>0</v>
      </c>
      <c r="BJ256" s="17" t="s">
        <v>82</v>
      </c>
      <c r="BK256" s="157">
        <f>ROUND(I256*H256,2)</f>
        <v>0</v>
      </c>
      <c r="BL256" s="17" t="s">
        <v>158</v>
      </c>
      <c r="BM256" s="156" t="s">
        <v>407</v>
      </c>
    </row>
    <row r="257" spans="1:65" s="13" customFormat="1">
      <c r="B257" s="158"/>
      <c r="D257" s="159" t="s">
        <v>160</v>
      </c>
      <c r="E257" s="160" t="s">
        <v>1</v>
      </c>
      <c r="F257" s="161" t="s">
        <v>408</v>
      </c>
      <c r="H257" s="162">
        <v>84.275999999999996</v>
      </c>
      <c r="I257" s="163"/>
      <c r="L257" s="158"/>
      <c r="M257" s="164"/>
      <c r="N257" s="165"/>
      <c r="O257" s="165"/>
      <c r="P257" s="165"/>
      <c r="Q257" s="165"/>
      <c r="R257" s="165"/>
      <c r="S257" s="165"/>
      <c r="T257" s="166"/>
      <c r="AT257" s="160" t="s">
        <v>160</v>
      </c>
      <c r="AU257" s="160" t="s">
        <v>84</v>
      </c>
      <c r="AV257" s="13" t="s">
        <v>84</v>
      </c>
      <c r="AW257" s="13" t="s">
        <v>33</v>
      </c>
      <c r="AX257" s="13" t="s">
        <v>82</v>
      </c>
      <c r="AY257" s="160" t="s">
        <v>151</v>
      </c>
    </row>
    <row r="258" spans="1:65" s="2" customFormat="1" ht="24.2" customHeight="1">
      <c r="A258" s="32"/>
      <c r="B258" s="144"/>
      <c r="C258" s="145" t="s">
        <v>409</v>
      </c>
      <c r="D258" s="145" t="s">
        <v>153</v>
      </c>
      <c r="E258" s="146" t="s">
        <v>410</v>
      </c>
      <c r="F258" s="147" t="s">
        <v>411</v>
      </c>
      <c r="G258" s="148" t="s">
        <v>204</v>
      </c>
      <c r="H258" s="149">
        <v>39</v>
      </c>
      <c r="I258" s="150"/>
      <c r="J258" s="151">
        <f>ROUND(I258*H258,2)</f>
        <v>0</v>
      </c>
      <c r="K258" s="147" t="s">
        <v>157</v>
      </c>
      <c r="L258" s="33"/>
      <c r="M258" s="152" t="s">
        <v>1</v>
      </c>
      <c r="N258" s="153" t="s">
        <v>41</v>
      </c>
      <c r="O258" s="58"/>
      <c r="P258" s="154">
        <f>O258*H258</f>
        <v>0</v>
      </c>
      <c r="Q258" s="154">
        <v>8.0000000000000007E-5</v>
      </c>
      <c r="R258" s="154">
        <f>Q258*H258</f>
        <v>3.1200000000000004E-3</v>
      </c>
      <c r="S258" s="154">
        <v>0</v>
      </c>
      <c r="T258" s="155">
        <f>S258*H258</f>
        <v>0</v>
      </c>
      <c r="U258" s="32"/>
      <c r="V258" s="32"/>
      <c r="W258" s="32"/>
      <c r="X258" s="32"/>
      <c r="Y258" s="32"/>
      <c r="Z258" s="32"/>
      <c r="AA258" s="32"/>
      <c r="AB258" s="32"/>
      <c r="AC258" s="32"/>
      <c r="AD258" s="32"/>
      <c r="AE258" s="32"/>
      <c r="AR258" s="156" t="s">
        <v>158</v>
      </c>
      <c r="AT258" s="156" t="s">
        <v>153</v>
      </c>
      <c r="AU258" s="156" t="s">
        <v>84</v>
      </c>
      <c r="AY258" s="17" t="s">
        <v>151</v>
      </c>
      <c r="BE258" s="157">
        <f>IF(N258="základní",J258,0)</f>
        <v>0</v>
      </c>
      <c r="BF258" s="157">
        <f>IF(N258="snížená",J258,0)</f>
        <v>0</v>
      </c>
      <c r="BG258" s="157">
        <f>IF(N258="zákl. přenesená",J258,0)</f>
        <v>0</v>
      </c>
      <c r="BH258" s="157">
        <f>IF(N258="sníž. přenesená",J258,0)</f>
        <v>0</v>
      </c>
      <c r="BI258" s="157">
        <f>IF(N258="nulová",J258,0)</f>
        <v>0</v>
      </c>
      <c r="BJ258" s="17" t="s">
        <v>82</v>
      </c>
      <c r="BK258" s="157">
        <f>ROUND(I258*H258,2)</f>
        <v>0</v>
      </c>
      <c r="BL258" s="17" t="s">
        <v>158</v>
      </c>
      <c r="BM258" s="156" t="s">
        <v>412</v>
      </c>
    </row>
    <row r="259" spans="1:65" s="13" customFormat="1">
      <c r="B259" s="158"/>
      <c r="D259" s="159" t="s">
        <v>160</v>
      </c>
      <c r="E259" s="160" t="s">
        <v>1</v>
      </c>
      <c r="F259" s="161" t="s">
        <v>413</v>
      </c>
      <c r="H259" s="162">
        <v>39</v>
      </c>
      <c r="I259" s="163"/>
      <c r="L259" s="158"/>
      <c r="M259" s="164"/>
      <c r="N259" s="165"/>
      <c r="O259" s="165"/>
      <c r="P259" s="165"/>
      <c r="Q259" s="165"/>
      <c r="R259" s="165"/>
      <c r="S259" s="165"/>
      <c r="T259" s="166"/>
      <c r="AT259" s="160" t="s">
        <v>160</v>
      </c>
      <c r="AU259" s="160" t="s">
        <v>84</v>
      </c>
      <c r="AV259" s="13" t="s">
        <v>84</v>
      </c>
      <c r="AW259" s="13" t="s">
        <v>33</v>
      </c>
      <c r="AX259" s="13" t="s">
        <v>82</v>
      </c>
      <c r="AY259" s="160" t="s">
        <v>151</v>
      </c>
    </row>
    <row r="260" spans="1:65" s="2" customFormat="1" ht="16.5" customHeight="1">
      <c r="A260" s="32"/>
      <c r="B260" s="144"/>
      <c r="C260" s="145" t="s">
        <v>414</v>
      </c>
      <c r="D260" s="145" t="s">
        <v>153</v>
      </c>
      <c r="E260" s="146" t="s">
        <v>415</v>
      </c>
      <c r="F260" s="147" t="s">
        <v>416</v>
      </c>
      <c r="G260" s="148" t="s">
        <v>164</v>
      </c>
      <c r="H260" s="149">
        <v>7.25</v>
      </c>
      <c r="I260" s="150"/>
      <c r="J260" s="151">
        <f>ROUND(I260*H260,2)</f>
        <v>0</v>
      </c>
      <c r="K260" s="147" t="s">
        <v>1</v>
      </c>
      <c r="L260" s="33"/>
      <c r="M260" s="152" t="s">
        <v>1</v>
      </c>
      <c r="N260" s="153" t="s">
        <v>41</v>
      </c>
      <c r="O260" s="58"/>
      <c r="P260" s="154">
        <f>O260*H260</f>
        <v>0</v>
      </c>
      <c r="Q260" s="154">
        <v>6.4460000000000003E-2</v>
      </c>
      <c r="R260" s="154">
        <f>Q260*H260</f>
        <v>0.467335</v>
      </c>
      <c r="S260" s="154">
        <v>0</v>
      </c>
      <c r="T260" s="155">
        <f>S260*H260</f>
        <v>0</v>
      </c>
      <c r="U260" s="32"/>
      <c r="V260" s="32"/>
      <c r="W260" s="32"/>
      <c r="X260" s="32"/>
      <c r="Y260" s="32"/>
      <c r="Z260" s="32"/>
      <c r="AA260" s="32"/>
      <c r="AB260" s="32"/>
      <c r="AC260" s="32"/>
      <c r="AD260" s="32"/>
      <c r="AE260" s="32"/>
      <c r="AR260" s="156" t="s">
        <v>158</v>
      </c>
      <c r="AT260" s="156" t="s">
        <v>153</v>
      </c>
      <c r="AU260" s="156" t="s">
        <v>84</v>
      </c>
      <c r="AY260" s="17" t="s">
        <v>151</v>
      </c>
      <c r="BE260" s="157">
        <f>IF(N260="základní",J260,0)</f>
        <v>0</v>
      </c>
      <c r="BF260" s="157">
        <f>IF(N260="snížená",J260,0)</f>
        <v>0</v>
      </c>
      <c r="BG260" s="157">
        <f>IF(N260="zákl. přenesená",J260,0)</f>
        <v>0</v>
      </c>
      <c r="BH260" s="157">
        <f>IF(N260="sníž. přenesená",J260,0)</f>
        <v>0</v>
      </c>
      <c r="BI260" s="157">
        <f>IF(N260="nulová",J260,0)</f>
        <v>0</v>
      </c>
      <c r="BJ260" s="17" t="s">
        <v>82</v>
      </c>
      <c r="BK260" s="157">
        <f>ROUND(I260*H260,2)</f>
        <v>0</v>
      </c>
      <c r="BL260" s="17" t="s">
        <v>158</v>
      </c>
      <c r="BM260" s="156" t="s">
        <v>417</v>
      </c>
    </row>
    <row r="261" spans="1:65" s="13" customFormat="1">
      <c r="B261" s="158"/>
      <c r="D261" s="159" t="s">
        <v>160</v>
      </c>
      <c r="E261" s="160" t="s">
        <v>1</v>
      </c>
      <c r="F261" s="161" t="s">
        <v>418</v>
      </c>
      <c r="H261" s="162">
        <v>7.25</v>
      </c>
      <c r="I261" s="163"/>
      <c r="L261" s="158"/>
      <c r="M261" s="164"/>
      <c r="N261" s="165"/>
      <c r="O261" s="165"/>
      <c r="P261" s="165"/>
      <c r="Q261" s="165"/>
      <c r="R261" s="165"/>
      <c r="S261" s="165"/>
      <c r="T261" s="166"/>
      <c r="AT261" s="160" t="s">
        <v>160</v>
      </c>
      <c r="AU261" s="160" t="s">
        <v>84</v>
      </c>
      <c r="AV261" s="13" t="s">
        <v>84</v>
      </c>
      <c r="AW261" s="13" t="s">
        <v>33</v>
      </c>
      <c r="AX261" s="13" t="s">
        <v>82</v>
      </c>
      <c r="AY261" s="160" t="s">
        <v>151</v>
      </c>
    </row>
    <row r="262" spans="1:65" s="12" customFormat="1" ht="22.9" customHeight="1">
      <c r="B262" s="131"/>
      <c r="D262" s="132" t="s">
        <v>75</v>
      </c>
      <c r="E262" s="142" t="s">
        <v>158</v>
      </c>
      <c r="F262" s="142" t="s">
        <v>419</v>
      </c>
      <c r="I262" s="134"/>
      <c r="J262" s="143">
        <f>BK262</f>
        <v>0</v>
      </c>
      <c r="L262" s="131"/>
      <c r="M262" s="136"/>
      <c r="N262" s="137"/>
      <c r="O262" s="137"/>
      <c r="P262" s="138">
        <f>SUM(P263:P275)</f>
        <v>0</v>
      </c>
      <c r="Q262" s="137"/>
      <c r="R262" s="138">
        <f>SUM(R263:R275)</f>
        <v>1.6460603699999998</v>
      </c>
      <c r="S262" s="137"/>
      <c r="T262" s="139">
        <f>SUM(T263:T275)</f>
        <v>0</v>
      </c>
      <c r="AR262" s="132" t="s">
        <v>82</v>
      </c>
      <c r="AT262" s="140" t="s">
        <v>75</v>
      </c>
      <c r="AU262" s="140" t="s">
        <v>82</v>
      </c>
      <c r="AY262" s="132" t="s">
        <v>151</v>
      </c>
      <c r="BK262" s="141">
        <f>SUM(BK263:BK275)</f>
        <v>0</v>
      </c>
    </row>
    <row r="263" spans="1:65" s="2" customFormat="1" ht="16.5" customHeight="1">
      <c r="A263" s="32"/>
      <c r="B263" s="144"/>
      <c r="C263" s="145" t="s">
        <v>420</v>
      </c>
      <c r="D263" s="145" t="s">
        <v>153</v>
      </c>
      <c r="E263" s="146" t="s">
        <v>421</v>
      </c>
      <c r="F263" s="147" t="s">
        <v>422</v>
      </c>
      <c r="G263" s="148" t="s">
        <v>187</v>
      </c>
      <c r="H263" s="149">
        <v>0.58499999999999996</v>
      </c>
      <c r="I263" s="150"/>
      <c r="J263" s="151">
        <f>ROUND(I263*H263,2)</f>
        <v>0</v>
      </c>
      <c r="K263" s="147" t="s">
        <v>157</v>
      </c>
      <c r="L263" s="33"/>
      <c r="M263" s="152" t="s">
        <v>1</v>
      </c>
      <c r="N263" s="153" t="s">
        <v>41</v>
      </c>
      <c r="O263" s="58"/>
      <c r="P263" s="154">
        <f>O263*H263</f>
        <v>0</v>
      </c>
      <c r="Q263" s="154">
        <v>2.5020099999999998</v>
      </c>
      <c r="R263" s="154">
        <f>Q263*H263</f>
        <v>1.4636758499999998</v>
      </c>
      <c r="S263" s="154">
        <v>0</v>
      </c>
      <c r="T263" s="155">
        <f>S263*H263</f>
        <v>0</v>
      </c>
      <c r="U263" s="32"/>
      <c r="V263" s="32"/>
      <c r="W263" s="32"/>
      <c r="X263" s="32"/>
      <c r="Y263" s="32"/>
      <c r="Z263" s="32"/>
      <c r="AA263" s="32"/>
      <c r="AB263" s="32"/>
      <c r="AC263" s="32"/>
      <c r="AD263" s="32"/>
      <c r="AE263" s="32"/>
      <c r="AR263" s="156" t="s">
        <v>158</v>
      </c>
      <c r="AT263" s="156" t="s">
        <v>153</v>
      </c>
      <c r="AU263" s="156" t="s">
        <v>84</v>
      </c>
      <c r="AY263" s="17" t="s">
        <v>151</v>
      </c>
      <c r="BE263" s="157">
        <f>IF(N263="základní",J263,0)</f>
        <v>0</v>
      </c>
      <c r="BF263" s="157">
        <f>IF(N263="snížená",J263,0)</f>
        <v>0</v>
      </c>
      <c r="BG263" s="157">
        <f>IF(N263="zákl. přenesená",J263,0)</f>
        <v>0</v>
      </c>
      <c r="BH263" s="157">
        <f>IF(N263="sníž. přenesená",J263,0)</f>
        <v>0</v>
      </c>
      <c r="BI263" s="157">
        <f>IF(N263="nulová",J263,0)</f>
        <v>0</v>
      </c>
      <c r="BJ263" s="17" t="s">
        <v>82</v>
      </c>
      <c r="BK263" s="157">
        <f>ROUND(I263*H263,2)</f>
        <v>0</v>
      </c>
      <c r="BL263" s="17" t="s">
        <v>158</v>
      </c>
      <c r="BM263" s="156" t="s">
        <v>423</v>
      </c>
    </row>
    <row r="264" spans="1:65" s="13" customFormat="1">
      <c r="B264" s="158"/>
      <c r="D264" s="159" t="s">
        <v>160</v>
      </c>
      <c r="E264" s="160" t="s">
        <v>1</v>
      </c>
      <c r="F264" s="161" t="s">
        <v>424</v>
      </c>
      <c r="H264" s="162">
        <v>0.58499999999999996</v>
      </c>
      <c r="I264" s="163"/>
      <c r="L264" s="158"/>
      <c r="M264" s="164"/>
      <c r="N264" s="165"/>
      <c r="O264" s="165"/>
      <c r="P264" s="165"/>
      <c r="Q264" s="165"/>
      <c r="R264" s="165"/>
      <c r="S264" s="165"/>
      <c r="T264" s="166"/>
      <c r="AT264" s="160" t="s">
        <v>160</v>
      </c>
      <c r="AU264" s="160" t="s">
        <v>84</v>
      </c>
      <c r="AV264" s="13" t="s">
        <v>84</v>
      </c>
      <c r="AW264" s="13" t="s">
        <v>33</v>
      </c>
      <c r="AX264" s="13" t="s">
        <v>82</v>
      </c>
      <c r="AY264" s="160" t="s">
        <v>151</v>
      </c>
    </row>
    <row r="265" spans="1:65" s="2" customFormat="1" ht="24.2" customHeight="1">
      <c r="A265" s="32"/>
      <c r="B265" s="144"/>
      <c r="C265" s="145" t="s">
        <v>425</v>
      </c>
      <c r="D265" s="145" t="s">
        <v>153</v>
      </c>
      <c r="E265" s="146" t="s">
        <v>426</v>
      </c>
      <c r="F265" s="147" t="s">
        <v>427</v>
      </c>
      <c r="G265" s="148" t="s">
        <v>164</v>
      </c>
      <c r="H265" s="149">
        <v>3.9</v>
      </c>
      <c r="I265" s="150"/>
      <c r="J265" s="151">
        <f>ROUND(I265*H265,2)</f>
        <v>0</v>
      </c>
      <c r="K265" s="147" t="s">
        <v>157</v>
      </c>
      <c r="L265" s="33"/>
      <c r="M265" s="152" t="s">
        <v>1</v>
      </c>
      <c r="N265" s="153" t="s">
        <v>41</v>
      </c>
      <c r="O265" s="58"/>
      <c r="P265" s="154">
        <f>O265*H265</f>
        <v>0</v>
      </c>
      <c r="Q265" s="154">
        <v>5.3299999999999997E-3</v>
      </c>
      <c r="R265" s="154">
        <f>Q265*H265</f>
        <v>2.0787E-2</v>
      </c>
      <c r="S265" s="154">
        <v>0</v>
      </c>
      <c r="T265" s="155">
        <f>S265*H265</f>
        <v>0</v>
      </c>
      <c r="U265" s="32"/>
      <c r="V265" s="32"/>
      <c r="W265" s="32"/>
      <c r="X265" s="32"/>
      <c r="Y265" s="32"/>
      <c r="Z265" s="32"/>
      <c r="AA265" s="32"/>
      <c r="AB265" s="32"/>
      <c r="AC265" s="32"/>
      <c r="AD265" s="32"/>
      <c r="AE265" s="32"/>
      <c r="AR265" s="156" t="s">
        <v>158</v>
      </c>
      <c r="AT265" s="156" t="s">
        <v>153</v>
      </c>
      <c r="AU265" s="156" t="s">
        <v>84</v>
      </c>
      <c r="AY265" s="17" t="s">
        <v>151</v>
      </c>
      <c r="BE265" s="157">
        <f>IF(N265="základní",J265,0)</f>
        <v>0</v>
      </c>
      <c r="BF265" s="157">
        <f>IF(N265="snížená",J265,0)</f>
        <v>0</v>
      </c>
      <c r="BG265" s="157">
        <f>IF(N265="zákl. přenesená",J265,0)</f>
        <v>0</v>
      </c>
      <c r="BH265" s="157">
        <f>IF(N265="sníž. přenesená",J265,0)</f>
        <v>0</v>
      </c>
      <c r="BI265" s="157">
        <f>IF(N265="nulová",J265,0)</f>
        <v>0</v>
      </c>
      <c r="BJ265" s="17" t="s">
        <v>82</v>
      </c>
      <c r="BK265" s="157">
        <f>ROUND(I265*H265,2)</f>
        <v>0</v>
      </c>
      <c r="BL265" s="17" t="s">
        <v>158</v>
      </c>
      <c r="BM265" s="156" t="s">
        <v>428</v>
      </c>
    </row>
    <row r="266" spans="1:65" s="13" customFormat="1">
      <c r="B266" s="158"/>
      <c r="D266" s="159" t="s">
        <v>160</v>
      </c>
      <c r="E266" s="160" t="s">
        <v>1</v>
      </c>
      <c r="F266" s="161" t="s">
        <v>429</v>
      </c>
      <c r="H266" s="162">
        <v>3.9</v>
      </c>
      <c r="I266" s="163"/>
      <c r="L266" s="158"/>
      <c r="M266" s="164"/>
      <c r="N266" s="165"/>
      <c r="O266" s="165"/>
      <c r="P266" s="165"/>
      <c r="Q266" s="165"/>
      <c r="R266" s="165"/>
      <c r="S266" s="165"/>
      <c r="T266" s="166"/>
      <c r="AT266" s="160" t="s">
        <v>160</v>
      </c>
      <c r="AU266" s="160" t="s">
        <v>84</v>
      </c>
      <c r="AV266" s="13" t="s">
        <v>84</v>
      </c>
      <c r="AW266" s="13" t="s">
        <v>33</v>
      </c>
      <c r="AX266" s="13" t="s">
        <v>82</v>
      </c>
      <c r="AY266" s="160" t="s">
        <v>151</v>
      </c>
    </row>
    <row r="267" spans="1:65" s="2" customFormat="1" ht="24.2" customHeight="1">
      <c r="A267" s="32"/>
      <c r="B267" s="144"/>
      <c r="C267" s="145" t="s">
        <v>430</v>
      </c>
      <c r="D267" s="145" t="s">
        <v>153</v>
      </c>
      <c r="E267" s="146" t="s">
        <v>431</v>
      </c>
      <c r="F267" s="147" t="s">
        <v>432</v>
      </c>
      <c r="G267" s="148" t="s">
        <v>164</v>
      </c>
      <c r="H267" s="149">
        <v>3.9</v>
      </c>
      <c r="I267" s="150"/>
      <c r="J267" s="151">
        <f>ROUND(I267*H267,2)</f>
        <v>0</v>
      </c>
      <c r="K267" s="147" t="s">
        <v>157</v>
      </c>
      <c r="L267" s="33"/>
      <c r="M267" s="152" t="s">
        <v>1</v>
      </c>
      <c r="N267" s="153" t="s">
        <v>41</v>
      </c>
      <c r="O267" s="58"/>
      <c r="P267" s="154">
        <f>O267*H267</f>
        <v>0</v>
      </c>
      <c r="Q267" s="154">
        <v>0</v>
      </c>
      <c r="R267" s="154">
        <f>Q267*H267</f>
        <v>0</v>
      </c>
      <c r="S267" s="154">
        <v>0</v>
      </c>
      <c r="T267" s="155">
        <f>S267*H267</f>
        <v>0</v>
      </c>
      <c r="U267" s="32"/>
      <c r="V267" s="32"/>
      <c r="W267" s="32"/>
      <c r="X267" s="32"/>
      <c r="Y267" s="32"/>
      <c r="Z267" s="32"/>
      <c r="AA267" s="32"/>
      <c r="AB267" s="32"/>
      <c r="AC267" s="32"/>
      <c r="AD267" s="32"/>
      <c r="AE267" s="32"/>
      <c r="AR267" s="156" t="s">
        <v>158</v>
      </c>
      <c r="AT267" s="156" t="s">
        <v>153</v>
      </c>
      <c r="AU267" s="156" t="s">
        <v>84</v>
      </c>
      <c r="AY267" s="17" t="s">
        <v>151</v>
      </c>
      <c r="BE267" s="157">
        <f>IF(N267="základní",J267,0)</f>
        <v>0</v>
      </c>
      <c r="BF267" s="157">
        <f>IF(N267="snížená",J267,0)</f>
        <v>0</v>
      </c>
      <c r="BG267" s="157">
        <f>IF(N267="zákl. přenesená",J267,0)</f>
        <v>0</v>
      </c>
      <c r="BH267" s="157">
        <f>IF(N267="sníž. přenesená",J267,0)</f>
        <v>0</v>
      </c>
      <c r="BI267" s="157">
        <f>IF(N267="nulová",J267,0)</f>
        <v>0</v>
      </c>
      <c r="BJ267" s="17" t="s">
        <v>82</v>
      </c>
      <c r="BK267" s="157">
        <f>ROUND(I267*H267,2)</f>
        <v>0</v>
      </c>
      <c r="BL267" s="17" t="s">
        <v>158</v>
      </c>
      <c r="BM267" s="156" t="s">
        <v>433</v>
      </c>
    </row>
    <row r="268" spans="1:65" s="2" customFormat="1" ht="24.2" customHeight="1">
      <c r="A268" s="32"/>
      <c r="B268" s="144"/>
      <c r="C268" s="145" t="s">
        <v>434</v>
      </c>
      <c r="D268" s="145" t="s">
        <v>153</v>
      </c>
      <c r="E268" s="146" t="s">
        <v>435</v>
      </c>
      <c r="F268" s="147" t="s">
        <v>436</v>
      </c>
      <c r="G268" s="148" t="s">
        <v>164</v>
      </c>
      <c r="H268" s="149">
        <v>3.9</v>
      </c>
      <c r="I268" s="150"/>
      <c r="J268" s="151">
        <f>ROUND(I268*H268,2)</f>
        <v>0</v>
      </c>
      <c r="K268" s="147" t="s">
        <v>157</v>
      </c>
      <c r="L268" s="33"/>
      <c r="M268" s="152" t="s">
        <v>1</v>
      </c>
      <c r="N268" s="153" t="s">
        <v>41</v>
      </c>
      <c r="O268" s="58"/>
      <c r="P268" s="154">
        <f>O268*H268</f>
        <v>0</v>
      </c>
      <c r="Q268" s="154">
        <v>8.0999999999999996E-4</v>
      </c>
      <c r="R268" s="154">
        <f>Q268*H268</f>
        <v>3.1589999999999999E-3</v>
      </c>
      <c r="S268" s="154">
        <v>0</v>
      </c>
      <c r="T268" s="155">
        <f>S268*H268</f>
        <v>0</v>
      </c>
      <c r="U268" s="32"/>
      <c r="V268" s="32"/>
      <c r="W268" s="32"/>
      <c r="X268" s="32"/>
      <c r="Y268" s="32"/>
      <c r="Z268" s="32"/>
      <c r="AA268" s="32"/>
      <c r="AB268" s="32"/>
      <c r="AC268" s="32"/>
      <c r="AD268" s="32"/>
      <c r="AE268" s="32"/>
      <c r="AR268" s="156" t="s">
        <v>158</v>
      </c>
      <c r="AT268" s="156" t="s">
        <v>153</v>
      </c>
      <c r="AU268" s="156" t="s">
        <v>84</v>
      </c>
      <c r="AY268" s="17" t="s">
        <v>151</v>
      </c>
      <c r="BE268" s="157">
        <f>IF(N268="základní",J268,0)</f>
        <v>0</v>
      </c>
      <c r="BF268" s="157">
        <f>IF(N268="snížená",J268,0)</f>
        <v>0</v>
      </c>
      <c r="BG268" s="157">
        <f>IF(N268="zákl. přenesená",J268,0)</f>
        <v>0</v>
      </c>
      <c r="BH268" s="157">
        <f>IF(N268="sníž. přenesená",J268,0)</f>
        <v>0</v>
      </c>
      <c r="BI268" s="157">
        <f>IF(N268="nulová",J268,0)</f>
        <v>0</v>
      </c>
      <c r="BJ268" s="17" t="s">
        <v>82</v>
      </c>
      <c r="BK268" s="157">
        <f>ROUND(I268*H268,2)</f>
        <v>0</v>
      </c>
      <c r="BL268" s="17" t="s">
        <v>158</v>
      </c>
      <c r="BM268" s="156" t="s">
        <v>437</v>
      </c>
    </row>
    <row r="269" spans="1:65" s="2" customFormat="1" ht="24.2" customHeight="1">
      <c r="A269" s="32"/>
      <c r="B269" s="144"/>
      <c r="C269" s="145" t="s">
        <v>438</v>
      </c>
      <c r="D269" s="145" t="s">
        <v>153</v>
      </c>
      <c r="E269" s="146" t="s">
        <v>439</v>
      </c>
      <c r="F269" s="147" t="s">
        <v>440</v>
      </c>
      <c r="G269" s="148" t="s">
        <v>164</v>
      </c>
      <c r="H269" s="149">
        <v>3.9</v>
      </c>
      <c r="I269" s="150"/>
      <c r="J269" s="151">
        <f>ROUND(I269*H269,2)</f>
        <v>0</v>
      </c>
      <c r="K269" s="147" t="s">
        <v>157</v>
      </c>
      <c r="L269" s="33"/>
      <c r="M269" s="152" t="s">
        <v>1</v>
      </c>
      <c r="N269" s="153" t="s">
        <v>41</v>
      </c>
      <c r="O269" s="58"/>
      <c r="P269" s="154">
        <f>O269*H269</f>
        <v>0</v>
      </c>
      <c r="Q269" s="154">
        <v>0</v>
      </c>
      <c r="R269" s="154">
        <f>Q269*H269</f>
        <v>0</v>
      </c>
      <c r="S269" s="154">
        <v>0</v>
      </c>
      <c r="T269" s="155">
        <f>S269*H269</f>
        <v>0</v>
      </c>
      <c r="U269" s="32"/>
      <c r="V269" s="32"/>
      <c r="W269" s="32"/>
      <c r="X269" s="32"/>
      <c r="Y269" s="32"/>
      <c r="Z269" s="32"/>
      <c r="AA269" s="32"/>
      <c r="AB269" s="32"/>
      <c r="AC269" s="32"/>
      <c r="AD269" s="32"/>
      <c r="AE269" s="32"/>
      <c r="AR269" s="156" t="s">
        <v>158</v>
      </c>
      <c r="AT269" s="156" t="s">
        <v>153</v>
      </c>
      <c r="AU269" s="156" t="s">
        <v>84</v>
      </c>
      <c r="AY269" s="17" t="s">
        <v>151</v>
      </c>
      <c r="BE269" s="157">
        <f>IF(N269="základní",J269,0)</f>
        <v>0</v>
      </c>
      <c r="BF269" s="157">
        <f>IF(N269="snížená",J269,0)</f>
        <v>0</v>
      </c>
      <c r="BG269" s="157">
        <f>IF(N269="zákl. přenesená",J269,0)</f>
        <v>0</v>
      </c>
      <c r="BH269" s="157">
        <f>IF(N269="sníž. přenesená",J269,0)</f>
        <v>0</v>
      </c>
      <c r="BI269" s="157">
        <f>IF(N269="nulová",J269,0)</f>
        <v>0</v>
      </c>
      <c r="BJ269" s="17" t="s">
        <v>82</v>
      </c>
      <c r="BK269" s="157">
        <f>ROUND(I269*H269,2)</f>
        <v>0</v>
      </c>
      <c r="BL269" s="17" t="s">
        <v>158</v>
      </c>
      <c r="BM269" s="156" t="s">
        <v>441</v>
      </c>
    </row>
    <row r="270" spans="1:65" s="2" customFormat="1" ht="16.5" customHeight="1">
      <c r="A270" s="32"/>
      <c r="B270" s="144"/>
      <c r="C270" s="145" t="s">
        <v>442</v>
      </c>
      <c r="D270" s="145" t="s">
        <v>153</v>
      </c>
      <c r="E270" s="146" t="s">
        <v>443</v>
      </c>
      <c r="F270" s="147" t="s">
        <v>444</v>
      </c>
      <c r="G270" s="148" t="s">
        <v>211</v>
      </c>
      <c r="H270" s="149">
        <v>1.4E-2</v>
      </c>
      <c r="I270" s="150"/>
      <c r="J270" s="151">
        <f>ROUND(I270*H270,2)</f>
        <v>0</v>
      </c>
      <c r="K270" s="147" t="s">
        <v>157</v>
      </c>
      <c r="L270" s="33"/>
      <c r="M270" s="152" t="s">
        <v>1</v>
      </c>
      <c r="N270" s="153" t="s">
        <v>41</v>
      </c>
      <c r="O270" s="58"/>
      <c r="P270" s="154">
        <f>O270*H270</f>
        <v>0</v>
      </c>
      <c r="Q270" s="154">
        <v>1.06277</v>
      </c>
      <c r="R270" s="154">
        <f>Q270*H270</f>
        <v>1.4878779999999999E-2</v>
      </c>
      <c r="S270" s="154">
        <v>0</v>
      </c>
      <c r="T270" s="155">
        <f>S270*H270</f>
        <v>0</v>
      </c>
      <c r="U270" s="32"/>
      <c r="V270" s="32"/>
      <c r="W270" s="32"/>
      <c r="X270" s="32"/>
      <c r="Y270" s="32"/>
      <c r="Z270" s="32"/>
      <c r="AA270" s="32"/>
      <c r="AB270" s="32"/>
      <c r="AC270" s="32"/>
      <c r="AD270" s="32"/>
      <c r="AE270" s="32"/>
      <c r="AR270" s="156" t="s">
        <v>158</v>
      </c>
      <c r="AT270" s="156" t="s">
        <v>153</v>
      </c>
      <c r="AU270" s="156" t="s">
        <v>84</v>
      </c>
      <c r="AY270" s="17" t="s">
        <v>151</v>
      </c>
      <c r="BE270" s="157">
        <f>IF(N270="základní",J270,0)</f>
        <v>0</v>
      </c>
      <c r="BF270" s="157">
        <f>IF(N270="snížená",J270,0)</f>
        <v>0</v>
      </c>
      <c r="BG270" s="157">
        <f>IF(N270="zákl. přenesená",J270,0)</f>
        <v>0</v>
      </c>
      <c r="BH270" s="157">
        <f>IF(N270="sníž. přenesená",J270,0)</f>
        <v>0</v>
      </c>
      <c r="BI270" s="157">
        <f>IF(N270="nulová",J270,0)</f>
        <v>0</v>
      </c>
      <c r="BJ270" s="17" t="s">
        <v>82</v>
      </c>
      <c r="BK270" s="157">
        <f>ROUND(I270*H270,2)</f>
        <v>0</v>
      </c>
      <c r="BL270" s="17" t="s">
        <v>158</v>
      </c>
      <c r="BM270" s="156" t="s">
        <v>445</v>
      </c>
    </row>
    <row r="271" spans="1:65" s="13" customFormat="1">
      <c r="B271" s="158"/>
      <c r="D271" s="159" t="s">
        <v>160</v>
      </c>
      <c r="E271" s="160" t="s">
        <v>1</v>
      </c>
      <c r="F271" s="161" t="s">
        <v>446</v>
      </c>
      <c r="H271" s="162">
        <v>1.4E-2</v>
      </c>
      <c r="I271" s="163"/>
      <c r="L271" s="158"/>
      <c r="M271" s="164"/>
      <c r="N271" s="165"/>
      <c r="O271" s="165"/>
      <c r="P271" s="165"/>
      <c r="Q271" s="165"/>
      <c r="R271" s="165"/>
      <c r="S271" s="165"/>
      <c r="T271" s="166"/>
      <c r="AT271" s="160" t="s">
        <v>160</v>
      </c>
      <c r="AU271" s="160" t="s">
        <v>84</v>
      </c>
      <c r="AV271" s="13" t="s">
        <v>84</v>
      </c>
      <c r="AW271" s="13" t="s">
        <v>33</v>
      </c>
      <c r="AX271" s="13" t="s">
        <v>82</v>
      </c>
      <c r="AY271" s="160" t="s">
        <v>151</v>
      </c>
    </row>
    <row r="272" spans="1:65" s="2" customFormat="1" ht="33" customHeight="1">
      <c r="A272" s="32"/>
      <c r="B272" s="144"/>
      <c r="C272" s="145" t="s">
        <v>447</v>
      </c>
      <c r="D272" s="145" t="s">
        <v>153</v>
      </c>
      <c r="E272" s="146" t="s">
        <v>448</v>
      </c>
      <c r="F272" s="147" t="s">
        <v>449</v>
      </c>
      <c r="G272" s="148" t="s">
        <v>211</v>
      </c>
      <c r="H272" s="149">
        <v>0.13100000000000001</v>
      </c>
      <c r="I272" s="150"/>
      <c r="J272" s="151">
        <f>ROUND(I272*H272,2)</f>
        <v>0</v>
      </c>
      <c r="K272" s="147" t="s">
        <v>157</v>
      </c>
      <c r="L272" s="33"/>
      <c r="M272" s="152" t="s">
        <v>1</v>
      </c>
      <c r="N272" s="153" t="s">
        <v>41</v>
      </c>
      <c r="O272" s="58"/>
      <c r="P272" s="154">
        <f>O272*H272</f>
        <v>0</v>
      </c>
      <c r="Q272" s="154">
        <v>1.9539999999999998E-2</v>
      </c>
      <c r="R272" s="154">
        <f>Q272*H272</f>
        <v>2.55974E-3</v>
      </c>
      <c r="S272" s="154">
        <v>0</v>
      </c>
      <c r="T272" s="155">
        <f>S272*H272</f>
        <v>0</v>
      </c>
      <c r="U272" s="32"/>
      <c r="V272" s="32"/>
      <c r="W272" s="32"/>
      <c r="X272" s="32"/>
      <c r="Y272" s="32"/>
      <c r="Z272" s="32"/>
      <c r="AA272" s="32"/>
      <c r="AB272" s="32"/>
      <c r="AC272" s="32"/>
      <c r="AD272" s="32"/>
      <c r="AE272" s="32"/>
      <c r="AR272" s="156" t="s">
        <v>158</v>
      </c>
      <c r="AT272" s="156" t="s">
        <v>153</v>
      </c>
      <c r="AU272" s="156" t="s">
        <v>84</v>
      </c>
      <c r="AY272" s="17" t="s">
        <v>151</v>
      </c>
      <c r="BE272" s="157">
        <f>IF(N272="základní",J272,0)</f>
        <v>0</v>
      </c>
      <c r="BF272" s="157">
        <f>IF(N272="snížená",J272,0)</f>
        <v>0</v>
      </c>
      <c r="BG272" s="157">
        <f>IF(N272="zákl. přenesená",J272,0)</f>
        <v>0</v>
      </c>
      <c r="BH272" s="157">
        <f>IF(N272="sníž. přenesená",J272,0)</f>
        <v>0</v>
      </c>
      <c r="BI272" s="157">
        <f>IF(N272="nulová",J272,0)</f>
        <v>0</v>
      </c>
      <c r="BJ272" s="17" t="s">
        <v>82</v>
      </c>
      <c r="BK272" s="157">
        <f>ROUND(I272*H272,2)</f>
        <v>0</v>
      </c>
      <c r="BL272" s="17" t="s">
        <v>158</v>
      </c>
      <c r="BM272" s="156" t="s">
        <v>450</v>
      </c>
    </row>
    <row r="273" spans="1:65" s="13" customFormat="1">
      <c r="B273" s="158"/>
      <c r="D273" s="159" t="s">
        <v>160</v>
      </c>
      <c r="E273" s="160" t="s">
        <v>1</v>
      </c>
      <c r="F273" s="161" t="s">
        <v>451</v>
      </c>
      <c r="H273" s="162">
        <v>0.13100000000000001</v>
      </c>
      <c r="I273" s="163"/>
      <c r="L273" s="158"/>
      <c r="M273" s="164"/>
      <c r="N273" s="165"/>
      <c r="O273" s="165"/>
      <c r="P273" s="165"/>
      <c r="Q273" s="165"/>
      <c r="R273" s="165"/>
      <c r="S273" s="165"/>
      <c r="T273" s="166"/>
      <c r="AT273" s="160" t="s">
        <v>160</v>
      </c>
      <c r="AU273" s="160" t="s">
        <v>84</v>
      </c>
      <c r="AV273" s="13" t="s">
        <v>84</v>
      </c>
      <c r="AW273" s="13" t="s">
        <v>33</v>
      </c>
      <c r="AX273" s="13" t="s">
        <v>82</v>
      </c>
      <c r="AY273" s="160" t="s">
        <v>151</v>
      </c>
    </row>
    <row r="274" spans="1:65" s="2" customFormat="1" ht="24.2" customHeight="1">
      <c r="A274" s="32"/>
      <c r="B274" s="144"/>
      <c r="C274" s="175" t="s">
        <v>452</v>
      </c>
      <c r="D274" s="175" t="s">
        <v>208</v>
      </c>
      <c r="E274" s="176" t="s">
        <v>453</v>
      </c>
      <c r="F274" s="177" t="s">
        <v>454</v>
      </c>
      <c r="G274" s="178" t="s">
        <v>211</v>
      </c>
      <c r="H274" s="179">
        <v>0.14099999999999999</v>
      </c>
      <c r="I274" s="180"/>
      <c r="J274" s="181">
        <f>ROUND(I274*H274,2)</f>
        <v>0</v>
      </c>
      <c r="K274" s="177" t="s">
        <v>157</v>
      </c>
      <c r="L274" s="182"/>
      <c r="M274" s="183" t="s">
        <v>1</v>
      </c>
      <c r="N274" s="184" t="s">
        <v>41</v>
      </c>
      <c r="O274" s="58"/>
      <c r="P274" s="154">
        <f>O274*H274</f>
        <v>0</v>
      </c>
      <c r="Q274" s="154">
        <v>1</v>
      </c>
      <c r="R274" s="154">
        <f>Q274*H274</f>
        <v>0.14099999999999999</v>
      </c>
      <c r="S274" s="154">
        <v>0</v>
      </c>
      <c r="T274" s="155">
        <f>S274*H274</f>
        <v>0</v>
      </c>
      <c r="U274" s="32"/>
      <c r="V274" s="32"/>
      <c r="W274" s="32"/>
      <c r="X274" s="32"/>
      <c r="Y274" s="32"/>
      <c r="Z274" s="32"/>
      <c r="AA274" s="32"/>
      <c r="AB274" s="32"/>
      <c r="AC274" s="32"/>
      <c r="AD274" s="32"/>
      <c r="AE274" s="32"/>
      <c r="AR274" s="156" t="s">
        <v>191</v>
      </c>
      <c r="AT274" s="156" t="s">
        <v>208</v>
      </c>
      <c r="AU274" s="156" t="s">
        <v>84</v>
      </c>
      <c r="AY274" s="17" t="s">
        <v>151</v>
      </c>
      <c r="BE274" s="157">
        <f>IF(N274="základní",J274,0)</f>
        <v>0</v>
      </c>
      <c r="BF274" s="157">
        <f>IF(N274="snížená",J274,0)</f>
        <v>0</v>
      </c>
      <c r="BG274" s="157">
        <f>IF(N274="zákl. přenesená",J274,0)</f>
        <v>0</v>
      </c>
      <c r="BH274" s="157">
        <f>IF(N274="sníž. přenesená",J274,0)</f>
        <v>0</v>
      </c>
      <c r="BI274" s="157">
        <f>IF(N274="nulová",J274,0)</f>
        <v>0</v>
      </c>
      <c r="BJ274" s="17" t="s">
        <v>82</v>
      </c>
      <c r="BK274" s="157">
        <f>ROUND(I274*H274,2)</f>
        <v>0</v>
      </c>
      <c r="BL274" s="17" t="s">
        <v>158</v>
      </c>
      <c r="BM274" s="156" t="s">
        <v>455</v>
      </c>
    </row>
    <row r="275" spans="1:65" s="13" customFormat="1">
      <c r="B275" s="158"/>
      <c r="D275" s="159" t="s">
        <v>160</v>
      </c>
      <c r="F275" s="161" t="s">
        <v>456</v>
      </c>
      <c r="H275" s="162">
        <v>0.14099999999999999</v>
      </c>
      <c r="I275" s="163"/>
      <c r="L275" s="158"/>
      <c r="M275" s="164"/>
      <c r="N275" s="165"/>
      <c r="O275" s="165"/>
      <c r="P275" s="165"/>
      <c r="Q275" s="165"/>
      <c r="R275" s="165"/>
      <c r="S275" s="165"/>
      <c r="T275" s="166"/>
      <c r="AT275" s="160" t="s">
        <v>160</v>
      </c>
      <c r="AU275" s="160" t="s">
        <v>84</v>
      </c>
      <c r="AV275" s="13" t="s">
        <v>84</v>
      </c>
      <c r="AW275" s="13" t="s">
        <v>3</v>
      </c>
      <c r="AX275" s="13" t="s">
        <v>82</v>
      </c>
      <c r="AY275" s="160" t="s">
        <v>151</v>
      </c>
    </row>
    <row r="276" spans="1:65" s="12" customFormat="1" ht="22.9" customHeight="1">
      <c r="B276" s="131"/>
      <c r="D276" s="132" t="s">
        <v>75</v>
      </c>
      <c r="E276" s="142" t="s">
        <v>175</v>
      </c>
      <c r="F276" s="142" t="s">
        <v>457</v>
      </c>
      <c r="I276" s="134"/>
      <c r="J276" s="143">
        <f>BK276</f>
        <v>0</v>
      </c>
      <c r="L276" s="131"/>
      <c r="M276" s="136"/>
      <c r="N276" s="137"/>
      <c r="O276" s="137"/>
      <c r="P276" s="138">
        <f>SUM(P277:P287)</f>
        <v>0</v>
      </c>
      <c r="Q276" s="137"/>
      <c r="R276" s="138">
        <f>SUM(R277:R287)</f>
        <v>6.9754320000000005</v>
      </c>
      <c r="S276" s="137"/>
      <c r="T276" s="139">
        <f>SUM(T277:T287)</f>
        <v>0</v>
      </c>
      <c r="AR276" s="132" t="s">
        <v>82</v>
      </c>
      <c r="AT276" s="140" t="s">
        <v>75</v>
      </c>
      <c r="AU276" s="140" t="s">
        <v>82</v>
      </c>
      <c r="AY276" s="132" t="s">
        <v>151</v>
      </c>
      <c r="BK276" s="141">
        <f>SUM(BK277:BK287)</f>
        <v>0</v>
      </c>
    </row>
    <row r="277" spans="1:65" s="2" customFormat="1" ht="16.5" customHeight="1">
      <c r="A277" s="32"/>
      <c r="B277" s="144"/>
      <c r="C277" s="145" t="s">
        <v>458</v>
      </c>
      <c r="D277" s="145" t="s">
        <v>153</v>
      </c>
      <c r="E277" s="146" t="s">
        <v>459</v>
      </c>
      <c r="F277" s="147" t="s">
        <v>460</v>
      </c>
      <c r="G277" s="148" t="s">
        <v>164</v>
      </c>
      <c r="H277" s="149">
        <v>0.32400000000000001</v>
      </c>
      <c r="I277" s="150"/>
      <c r="J277" s="151">
        <f>ROUND(I277*H277,2)</f>
        <v>0</v>
      </c>
      <c r="K277" s="147" t="s">
        <v>157</v>
      </c>
      <c r="L277" s="33"/>
      <c r="M277" s="152" t="s">
        <v>1</v>
      </c>
      <c r="N277" s="153" t="s">
        <v>41</v>
      </c>
      <c r="O277" s="58"/>
      <c r="P277" s="154">
        <f>O277*H277</f>
        <v>0</v>
      </c>
      <c r="Q277" s="154">
        <v>0</v>
      </c>
      <c r="R277" s="154">
        <f>Q277*H277</f>
        <v>0</v>
      </c>
      <c r="S277" s="154">
        <v>0</v>
      </c>
      <c r="T277" s="155">
        <f>S277*H277</f>
        <v>0</v>
      </c>
      <c r="U277" s="32"/>
      <c r="V277" s="32"/>
      <c r="W277" s="32"/>
      <c r="X277" s="32"/>
      <c r="Y277" s="32"/>
      <c r="Z277" s="32"/>
      <c r="AA277" s="32"/>
      <c r="AB277" s="32"/>
      <c r="AC277" s="32"/>
      <c r="AD277" s="32"/>
      <c r="AE277" s="32"/>
      <c r="AR277" s="156" t="s">
        <v>158</v>
      </c>
      <c r="AT277" s="156" t="s">
        <v>153</v>
      </c>
      <c r="AU277" s="156" t="s">
        <v>84</v>
      </c>
      <c r="AY277" s="17" t="s">
        <v>151</v>
      </c>
      <c r="BE277" s="157">
        <f>IF(N277="základní",J277,0)</f>
        <v>0</v>
      </c>
      <c r="BF277" s="157">
        <f>IF(N277="snížená",J277,0)</f>
        <v>0</v>
      </c>
      <c r="BG277" s="157">
        <f>IF(N277="zákl. přenesená",J277,0)</f>
        <v>0</v>
      </c>
      <c r="BH277" s="157">
        <f>IF(N277="sníž. přenesená",J277,0)</f>
        <v>0</v>
      </c>
      <c r="BI277" s="157">
        <f>IF(N277="nulová",J277,0)</f>
        <v>0</v>
      </c>
      <c r="BJ277" s="17" t="s">
        <v>82</v>
      </c>
      <c r="BK277" s="157">
        <f>ROUND(I277*H277,2)</f>
        <v>0</v>
      </c>
      <c r="BL277" s="17" t="s">
        <v>158</v>
      </c>
      <c r="BM277" s="156" t="s">
        <v>461</v>
      </c>
    </row>
    <row r="278" spans="1:65" s="13" customFormat="1">
      <c r="B278" s="158"/>
      <c r="D278" s="159" t="s">
        <v>160</v>
      </c>
      <c r="E278" s="160" t="s">
        <v>1</v>
      </c>
      <c r="F278" s="161" t="s">
        <v>462</v>
      </c>
      <c r="H278" s="162">
        <v>0.32400000000000001</v>
      </c>
      <c r="I278" s="163"/>
      <c r="L278" s="158"/>
      <c r="M278" s="164"/>
      <c r="N278" s="165"/>
      <c r="O278" s="165"/>
      <c r="P278" s="165"/>
      <c r="Q278" s="165"/>
      <c r="R278" s="165"/>
      <c r="S278" s="165"/>
      <c r="T278" s="166"/>
      <c r="AT278" s="160" t="s">
        <v>160</v>
      </c>
      <c r="AU278" s="160" t="s">
        <v>84</v>
      </c>
      <c r="AV278" s="13" t="s">
        <v>84</v>
      </c>
      <c r="AW278" s="13" t="s">
        <v>33</v>
      </c>
      <c r="AX278" s="13" t="s">
        <v>82</v>
      </c>
      <c r="AY278" s="160" t="s">
        <v>151</v>
      </c>
    </row>
    <row r="279" spans="1:65" s="2" customFormat="1" ht="21.75" customHeight="1">
      <c r="A279" s="32"/>
      <c r="B279" s="144"/>
      <c r="C279" s="145" t="s">
        <v>463</v>
      </c>
      <c r="D279" s="145" t="s">
        <v>153</v>
      </c>
      <c r="E279" s="146" t="s">
        <v>464</v>
      </c>
      <c r="F279" s="147" t="s">
        <v>465</v>
      </c>
      <c r="G279" s="148" t="s">
        <v>164</v>
      </c>
      <c r="H279" s="149">
        <v>24.78</v>
      </c>
      <c r="I279" s="150"/>
      <c r="J279" s="151">
        <f>ROUND(I279*H279,2)</f>
        <v>0</v>
      </c>
      <c r="K279" s="147" t="s">
        <v>157</v>
      </c>
      <c r="L279" s="33"/>
      <c r="M279" s="152" t="s">
        <v>1</v>
      </c>
      <c r="N279" s="153" t="s">
        <v>41</v>
      </c>
      <c r="O279" s="58"/>
      <c r="P279" s="154">
        <f>O279*H279</f>
        <v>0</v>
      </c>
      <c r="Q279" s="154">
        <v>0</v>
      </c>
      <c r="R279" s="154">
        <f>Q279*H279</f>
        <v>0</v>
      </c>
      <c r="S279" s="154">
        <v>0</v>
      </c>
      <c r="T279" s="155">
        <f>S279*H279</f>
        <v>0</v>
      </c>
      <c r="U279" s="32"/>
      <c r="V279" s="32"/>
      <c r="W279" s="32"/>
      <c r="X279" s="32"/>
      <c r="Y279" s="32"/>
      <c r="Z279" s="32"/>
      <c r="AA279" s="32"/>
      <c r="AB279" s="32"/>
      <c r="AC279" s="32"/>
      <c r="AD279" s="32"/>
      <c r="AE279" s="32"/>
      <c r="AR279" s="156" t="s">
        <v>158</v>
      </c>
      <c r="AT279" s="156" t="s">
        <v>153</v>
      </c>
      <c r="AU279" s="156" t="s">
        <v>84</v>
      </c>
      <c r="AY279" s="17" t="s">
        <v>151</v>
      </c>
      <c r="BE279" s="157">
        <f>IF(N279="základní",J279,0)</f>
        <v>0</v>
      </c>
      <c r="BF279" s="157">
        <f>IF(N279="snížená",J279,0)</f>
        <v>0</v>
      </c>
      <c r="BG279" s="157">
        <f>IF(N279="zákl. přenesená",J279,0)</f>
        <v>0</v>
      </c>
      <c r="BH279" s="157">
        <f>IF(N279="sníž. přenesená",J279,0)</f>
        <v>0</v>
      </c>
      <c r="BI279" s="157">
        <f>IF(N279="nulová",J279,0)</f>
        <v>0</v>
      </c>
      <c r="BJ279" s="17" t="s">
        <v>82</v>
      </c>
      <c r="BK279" s="157">
        <f>ROUND(I279*H279,2)</f>
        <v>0</v>
      </c>
      <c r="BL279" s="17" t="s">
        <v>158</v>
      </c>
      <c r="BM279" s="156" t="s">
        <v>466</v>
      </c>
    </row>
    <row r="280" spans="1:65" s="13" customFormat="1">
      <c r="B280" s="158"/>
      <c r="D280" s="159" t="s">
        <v>160</v>
      </c>
      <c r="E280" s="160" t="s">
        <v>1</v>
      </c>
      <c r="F280" s="161" t="s">
        <v>467</v>
      </c>
      <c r="H280" s="162">
        <v>24.78</v>
      </c>
      <c r="I280" s="163"/>
      <c r="L280" s="158"/>
      <c r="M280" s="164"/>
      <c r="N280" s="165"/>
      <c r="O280" s="165"/>
      <c r="P280" s="165"/>
      <c r="Q280" s="165"/>
      <c r="R280" s="165"/>
      <c r="S280" s="165"/>
      <c r="T280" s="166"/>
      <c r="AT280" s="160" t="s">
        <v>160</v>
      </c>
      <c r="AU280" s="160" t="s">
        <v>84</v>
      </c>
      <c r="AV280" s="13" t="s">
        <v>84</v>
      </c>
      <c r="AW280" s="13" t="s">
        <v>33</v>
      </c>
      <c r="AX280" s="13" t="s">
        <v>82</v>
      </c>
      <c r="AY280" s="160" t="s">
        <v>151</v>
      </c>
    </row>
    <row r="281" spans="1:65" s="2" customFormat="1" ht="21.75" customHeight="1">
      <c r="A281" s="32"/>
      <c r="B281" s="144"/>
      <c r="C281" s="145" t="s">
        <v>468</v>
      </c>
      <c r="D281" s="145" t="s">
        <v>153</v>
      </c>
      <c r="E281" s="146" t="s">
        <v>469</v>
      </c>
      <c r="F281" s="147" t="s">
        <v>470</v>
      </c>
      <c r="G281" s="148" t="s">
        <v>164</v>
      </c>
      <c r="H281" s="149">
        <v>24.78</v>
      </c>
      <c r="I281" s="150"/>
      <c r="J281" s="151">
        <f>ROUND(I281*H281,2)</f>
        <v>0</v>
      </c>
      <c r="K281" s="147" t="s">
        <v>157</v>
      </c>
      <c r="L281" s="33"/>
      <c r="M281" s="152" t="s">
        <v>1</v>
      </c>
      <c r="N281" s="153" t="s">
        <v>41</v>
      </c>
      <c r="O281" s="58"/>
      <c r="P281" s="154">
        <f>O281*H281</f>
        <v>0</v>
      </c>
      <c r="Q281" s="154">
        <v>0</v>
      </c>
      <c r="R281" s="154">
        <f>Q281*H281</f>
        <v>0</v>
      </c>
      <c r="S281" s="154">
        <v>0</v>
      </c>
      <c r="T281" s="155">
        <f>S281*H281</f>
        <v>0</v>
      </c>
      <c r="U281" s="32"/>
      <c r="V281" s="32"/>
      <c r="W281" s="32"/>
      <c r="X281" s="32"/>
      <c r="Y281" s="32"/>
      <c r="Z281" s="32"/>
      <c r="AA281" s="32"/>
      <c r="AB281" s="32"/>
      <c r="AC281" s="32"/>
      <c r="AD281" s="32"/>
      <c r="AE281" s="32"/>
      <c r="AR281" s="156" t="s">
        <v>158</v>
      </c>
      <c r="AT281" s="156" t="s">
        <v>153</v>
      </c>
      <c r="AU281" s="156" t="s">
        <v>84</v>
      </c>
      <c r="AY281" s="17" t="s">
        <v>151</v>
      </c>
      <c r="BE281" s="157">
        <f>IF(N281="základní",J281,0)</f>
        <v>0</v>
      </c>
      <c r="BF281" s="157">
        <f>IF(N281="snížená",J281,0)</f>
        <v>0</v>
      </c>
      <c r="BG281" s="157">
        <f>IF(N281="zákl. přenesená",J281,0)</f>
        <v>0</v>
      </c>
      <c r="BH281" s="157">
        <f>IF(N281="sníž. přenesená",J281,0)</f>
        <v>0</v>
      </c>
      <c r="BI281" s="157">
        <f>IF(N281="nulová",J281,0)</f>
        <v>0</v>
      </c>
      <c r="BJ281" s="17" t="s">
        <v>82</v>
      </c>
      <c r="BK281" s="157">
        <f>ROUND(I281*H281,2)</f>
        <v>0</v>
      </c>
      <c r="BL281" s="17" t="s">
        <v>158</v>
      </c>
      <c r="BM281" s="156" t="s">
        <v>471</v>
      </c>
    </row>
    <row r="282" spans="1:65" s="13" customFormat="1">
      <c r="B282" s="158"/>
      <c r="D282" s="159" t="s">
        <v>160</v>
      </c>
      <c r="E282" s="160" t="s">
        <v>1</v>
      </c>
      <c r="F282" s="161" t="s">
        <v>472</v>
      </c>
      <c r="H282" s="162">
        <v>24.78</v>
      </c>
      <c r="I282" s="163"/>
      <c r="L282" s="158"/>
      <c r="M282" s="164"/>
      <c r="N282" s="165"/>
      <c r="O282" s="165"/>
      <c r="P282" s="165"/>
      <c r="Q282" s="165"/>
      <c r="R282" s="165"/>
      <c r="S282" s="165"/>
      <c r="T282" s="166"/>
      <c r="AT282" s="160" t="s">
        <v>160</v>
      </c>
      <c r="AU282" s="160" t="s">
        <v>84</v>
      </c>
      <c r="AV282" s="13" t="s">
        <v>84</v>
      </c>
      <c r="AW282" s="13" t="s">
        <v>33</v>
      </c>
      <c r="AX282" s="13" t="s">
        <v>82</v>
      </c>
      <c r="AY282" s="160" t="s">
        <v>151</v>
      </c>
    </row>
    <row r="283" spans="1:65" s="2" customFormat="1" ht="33" customHeight="1">
      <c r="A283" s="32"/>
      <c r="B283" s="144"/>
      <c r="C283" s="145" t="s">
        <v>473</v>
      </c>
      <c r="D283" s="145" t="s">
        <v>153</v>
      </c>
      <c r="E283" s="146" t="s">
        <v>474</v>
      </c>
      <c r="F283" s="147" t="s">
        <v>475</v>
      </c>
      <c r="G283" s="148" t="s">
        <v>164</v>
      </c>
      <c r="H283" s="149">
        <v>8.4</v>
      </c>
      <c r="I283" s="150"/>
      <c r="J283" s="151">
        <f>ROUND(I283*H283,2)</f>
        <v>0</v>
      </c>
      <c r="K283" s="147" t="s">
        <v>157</v>
      </c>
      <c r="L283" s="33"/>
      <c r="M283" s="152" t="s">
        <v>1</v>
      </c>
      <c r="N283" s="153" t="s">
        <v>41</v>
      </c>
      <c r="O283" s="58"/>
      <c r="P283" s="154">
        <f>O283*H283</f>
        <v>0</v>
      </c>
      <c r="Q283" s="154">
        <v>0</v>
      </c>
      <c r="R283" s="154">
        <f>Q283*H283</f>
        <v>0</v>
      </c>
      <c r="S283" s="154">
        <v>0</v>
      </c>
      <c r="T283" s="155">
        <f>S283*H283</f>
        <v>0</v>
      </c>
      <c r="U283" s="32"/>
      <c r="V283" s="32"/>
      <c r="W283" s="32"/>
      <c r="X283" s="32"/>
      <c r="Y283" s="32"/>
      <c r="Z283" s="32"/>
      <c r="AA283" s="32"/>
      <c r="AB283" s="32"/>
      <c r="AC283" s="32"/>
      <c r="AD283" s="32"/>
      <c r="AE283" s="32"/>
      <c r="AR283" s="156" t="s">
        <v>158</v>
      </c>
      <c r="AT283" s="156" t="s">
        <v>153</v>
      </c>
      <c r="AU283" s="156" t="s">
        <v>84</v>
      </c>
      <c r="AY283" s="17" t="s">
        <v>151</v>
      </c>
      <c r="BE283" s="157">
        <f>IF(N283="základní",J283,0)</f>
        <v>0</v>
      </c>
      <c r="BF283" s="157">
        <f>IF(N283="snížená",J283,0)</f>
        <v>0</v>
      </c>
      <c r="BG283" s="157">
        <f>IF(N283="zákl. přenesená",J283,0)</f>
        <v>0</v>
      </c>
      <c r="BH283" s="157">
        <f>IF(N283="sníž. přenesená",J283,0)</f>
        <v>0</v>
      </c>
      <c r="BI283" s="157">
        <f>IF(N283="nulová",J283,0)</f>
        <v>0</v>
      </c>
      <c r="BJ283" s="17" t="s">
        <v>82</v>
      </c>
      <c r="BK283" s="157">
        <f>ROUND(I283*H283,2)</f>
        <v>0</v>
      </c>
      <c r="BL283" s="17" t="s">
        <v>158</v>
      </c>
      <c r="BM283" s="156" t="s">
        <v>476</v>
      </c>
    </row>
    <row r="284" spans="1:65" s="2" customFormat="1" ht="24.2" customHeight="1">
      <c r="A284" s="32"/>
      <c r="B284" s="144"/>
      <c r="C284" s="145" t="s">
        <v>477</v>
      </c>
      <c r="D284" s="145" t="s">
        <v>153</v>
      </c>
      <c r="E284" s="146" t="s">
        <v>478</v>
      </c>
      <c r="F284" s="147" t="s">
        <v>479</v>
      </c>
      <c r="G284" s="148" t="s">
        <v>164</v>
      </c>
      <c r="H284" s="149">
        <v>17.100000000000001</v>
      </c>
      <c r="I284" s="150"/>
      <c r="J284" s="151">
        <f>ROUND(I284*H284,2)</f>
        <v>0</v>
      </c>
      <c r="K284" s="147" t="s">
        <v>1</v>
      </c>
      <c r="L284" s="33"/>
      <c r="M284" s="152" t="s">
        <v>1</v>
      </c>
      <c r="N284" s="153" t="s">
        <v>41</v>
      </c>
      <c r="O284" s="58"/>
      <c r="P284" s="154">
        <f>O284*H284</f>
        <v>0</v>
      </c>
      <c r="Q284" s="154">
        <v>0.40792</v>
      </c>
      <c r="R284" s="154">
        <f>Q284*H284</f>
        <v>6.9754320000000005</v>
      </c>
      <c r="S284" s="154">
        <v>0</v>
      </c>
      <c r="T284" s="155">
        <f>S284*H284</f>
        <v>0</v>
      </c>
      <c r="U284" s="32"/>
      <c r="V284" s="32"/>
      <c r="W284" s="32"/>
      <c r="X284" s="32"/>
      <c r="Y284" s="32"/>
      <c r="Z284" s="32"/>
      <c r="AA284" s="32"/>
      <c r="AB284" s="32"/>
      <c r="AC284" s="32"/>
      <c r="AD284" s="32"/>
      <c r="AE284" s="32"/>
      <c r="AR284" s="156" t="s">
        <v>158</v>
      </c>
      <c r="AT284" s="156" t="s">
        <v>153</v>
      </c>
      <c r="AU284" s="156" t="s">
        <v>84</v>
      </c>
      <c r="AY284" s="17" t="s">
        <v>151</v>
      </c>
      <c r="BE284" s="157">
        <f>IF(N284="základní",J284,0)</f>
        <v>0</v>
      </c>
      <c r="BF284" s="157">
        <f>IF(N284="snížená",J284,0)</f>
        <v>0</v>
      </c>
      <c r="BG284" s="157">
        <f>IF(N284="zákl. přenesená",J284,0)</f>
        <v>0</v>
      </c>
      <c r="BH284" s="157">
        <f>IF(N284="sníž. přenesená",J284,0)</f>
        <v>0</v>
      </c>
      <c r="BI284" s="157">
        <f>IF(N284="nulová",J284,0)</f>
        <v>0</v>
      </c>
      <c r="BJ284" s="17" t="s">
        <v>82</v>
      </c>
      <c r="BK284" s="157">
        <f>ROUND(I284*H284,2)</f>
        <v>0</v>
      </c>
      <c r="BL284" s="17" t="s">
        <v>158</v>
      </c>
      <c r="BM284" s="156" t="s">
        <v>480</v>
      </c>
    </row>
    <row r="285" spans="1:65" s="13" customFormat="1" ht="22.5">
      <c r="B285" s="158"/>
      <c r="D285" s="159" t="s">
        <v>160</v>
      </c>
      <c r="E285" s="160" t="s">
        <v>1</v>
      </c>
      <c r="F285" s="161" t="s">
        <v>481</v>
      </c>
      <c r="H285" s="162">
        <v>17.100000000000001</v>
      </c>
      <c r="I285" s="163"/>
      <c r="L285" s="158"/>
      <c r="M285" s="164"/>
      <c r="N285" s="165"/>
      <c r="O285" s="165"/>
      <c r="P285" s="165"/>
      <c r="Q285" s="165"/>
      <c r="R285" s="165"/>
      <c r="S285" s="165"/>
      <c r="T285" s="166"/>
      <c r="AT285" s="160" t="s">
        <v>160</v>
      </c>
      <c r="AU285" s="160" t="s">
        <v>84</v>
      </c>
      <c r="AV285" s="13" t="s">
        <v>84</v>
      </c>
      <c r="AW285" s="13" t="s">
        <v>33</v>
      </c>
      <c r="AX285" s="13" t="s">
        <v>82</v>
      </c>
      <c r="AY285" s="160" t="s">
        <v>151</v>
      </c>
    </row>
    <row r="286" spans="1:65" s="2" customFormat="1" ht="24.2" customHeight="1">
      <c r="A286" s="32"/>
      <c r="B286" s="144"/>
      <c r="C286" s="145" t="s">
        <v>482</v>
      </c>
      <c r="D286" s="145" t="s">
        <v>153</v>
      </c>
      <c r="E286" s="146" t="s">
        <v>483</v>
      </c>
      <c r="F286" s="147" t="s">
        <v>484</v>
      </c>
      <c r="G286" s="148" t="s">
        <v>164</v>
      </c>
      <c r="H286" s="149">
        <v>8.4</v>
      </c>
      <c r="I286" s="150"/>
      <c r="J286" s="151">
        <f>ROUND(I286*H286,2)</f>
        <v>0</v>
      </c>
      <c r="K286" s="147" t="s">
        <v>157</v>
      </c>
      <c r="L286" s="33"/>
      <c r="M286" s="152" t="s">
        <v>1</v>
      </c>
      <c r="N286" s="153" t="s">
        <v>41</v>
      </c>
      <c r="O286" s="58"/>
      <c r="P286" s="154">
        <f>O286*H286</f>
        <v>0</v>
      </c>
      <c r="Q286" s="154">
        <v>0</v>
      </c>
      <c r="R286" s="154">
        <f>Q286*H286</f>
        <v>0</v>
      </c>
      <c r="S286" s="154">
        <v>0</v>
      </c>
      <c r="T286" s="155">
        <f>S286*H286</f>
        <v>0</v>
      </c>
      <c r="U286" s="32"/>
      <c r="V286" s="32"/>
      <c r="W286" s="32"/>
      <c r="X286" s="32"/>
      <c r="Y286" s="32"/>
      <c r="Z286" s="32"/>
      <c r="AA286" s="32"/>
      <c r="AB286" s="32"/>
      <c r="AC286" s="32"/>
      <c r="AD286" s="32"/>
      <c r="AE286" s="32"/>
      <c r="AR286" s="156" t="s">
        <v>158</v>
      </c>
      <c r="AT286" s="156" t="s">
        <v>153</v>
      </c>
      <c r="AU286" s="156" t="s">
        <v>84</v>
      </c>
      <c r="AY286" s="17" t="s">
        <v>151</v>
      </c>
      <c r="BE286" s="157">
        <f>IF(N286="základní",J286,0)</f>
        <v>0</v>
      </c>
      <c r="BF286" s="157">
        <f>IF(N286="snížená",J286,0)</f>
        <v>0</v>
      </c>
      <c r="BG286" s="157">
        <f>IF(N286="zákl. přenesená",J286,0)</f>
        <v>0</v>
      </c>
      <c r="BH286" s="157">
        <f>IF(N286="sníž. přenesená",J286,0)</f>
        <v>0</v>
      </c>
      <c r="BI286" s="157">
        <f>IF(N286="nulová",J286,0)</f>
        <v>0</v>
      </c>
      <c r="BJ286" s="17" t="s">
        <v>82</v>
      </c>
      <c r="BK286" s="157">
        <f>ROUND(I286*H286,2)</f>
        <v>0</v>
      </c>
      <c r="BL286" s="17" t="s">
        <v>158</v>
      </c>
      <c r="BM286" s="156" t="s">
        <v>485</v>
      </c>
    </row>
    <row r="287" spans="1:65" s="2" customFormat="1" ht="33" customHeight="1">
      <c r="A287" s="32"/>
      <c r="B287" s="144"/>
      <c r="C287" s="145" t="s">
        <v>486</v>
      </c>
      <c r="D287" s="145" t="s">
        <v>153</v>
      </c>
      <c r="E287" s="146" t="s">
        <v>487</v>
      </c>
      <c r="F287" s="147" t="s">
        <v>488</v>
      </c>
      <c r="G287" s="148" t="s">
        <v>164</v>
      </c>
      <c r="H287" s="149">
        <v>8.4</v>
      </c>
      <c r="I287" s="150"/>
      <c r="J287" s="151">
        <f>ROUND(I287*H287,2)</f>
        <v>0</v>
      </c>
      <c r="K287" s="147" t="s">
        <v>157</v>
      </c>
      <c r="L287" s="33"/>
      <c r="M287" s="152" t="s">
        <v>1</v>
      </c>
      <c r="N287" s="153" t="s">
        <v>41</v>
      </c>
      <c r="O287" s="58"/>
      <c r="P287" s="154">
        <f>O287*H287</f>
        <v>0</v>
      </c>
      <c r="Q287" s="154">
        <v>0</v>
      </c>
      <c r="R287" s="154">
        <f>Q287*H287</f>
        <v>0</v>
      </c>
      <c r="S287" s="154">
        <v>0</v>
      </c>
      <c r="T287" s="155">
        <f>S287*H287</f>
        <v>0</v>
      </c>
      <c r="U287" s="32"/>
      <c r="V287" s="32"/>
      <c r="W287" s="32"/>
      <c r="X287" s="32"/>
      <c r="Y287" s="32"/>
      <c r="Z287" s="32"/>
      <c r="AA287" s="32"/>
      <c r="AB287" s="32"/>
      <c r="AC287" s="32"/>
      <c r="AD287" s="32"/>
      <c r="AE287" s="32"/>
      <c r="AR287" s="156" t="s">
        <v>158</v>
      </c>
      <c r="AT287" s="156" t="s">
        <v>153</v>
      </c>
      <c r="AU287" s="156" t="s">
        <v>84</v>
      </c>
      <c r="AY287" s="17" t="s">
        <v>151</v>
      </c>
      <c r="BE287" s="157">
        <f>IF(N287="základní",J287,0)</f>
        <v>0</v>
      </c>
      <c r="BF287" s="157">
        <f>IF(N287="snížená",J287,0)</f>
        <v>0</v>
      </c>
      <c r="BG287" s="157">
        <f>IF(N287="zákl. přenesená",J287,0)</f>
        <v>0</v>
      </c>
      <c r="BH287" s="157">
        <f>IF(N287="sníž. přenesená",J287,0)</f>
        <v>0</v>
      </c>
      <c r="BI287" s="157">
        <f>IF(N287="nulová",J287,0)</f>
        <v>0</v>
      </c>
      <c r="BJ287" s="17" t="s">
        <v>82</v>
      </c>
      <c r="BK287" s="157">
        <f>ROUND(I287*H287,2)</f>
        <v>0</v>
      </c>
      <c r="BL287" s="17" t="s">
        <v>158</v>
      </c>
      <c r="BM287" s="156" t="s">
        <v>489</v>
      </c>
    </row>
    <row r="288" spans="1:65" s="12" customFormat="1" ht="22.9" customHeight="1">
      <c r="B288" s="131"/>
      <c r="D288" s="132" t="s">
        <v>75</v>
      </c>
      <c r="E288" s="142" t="s">
        <v>179</v>
      </c>
      <c r="F288" s="142" t="s">
        <v>490</v>
      </c>
      <c r="I288" s="134"/>
      <c r="J288" s="143">
        <f>BK288</f>
        <v>0</v>
      </c>
      <c r="L288" s="131"/>
      <c r="M288" s="136"/>
      <c r="N288" s="137"/>
      <c r="O288" s="137"/>
      <c r="P288" s="138">
        <f>SUM(P289:P353)</f>
        <v>0</v>
      </c>
      <c r="Q288" s="137"/>
      <c r="R288" s="138">
        <f>SUM(R289:R353)</f>
        <v>17.809131220000001</v>
      </c>
      <c r="S288" s="137"/>
      <c r="T288" s="139">
        <f>SUM(T289:T353)</f>
        <v>0</v>
      </c>
      <c r="AR288" s="132" t="s">
        <v>82</v>
      </c>
      <c r="AT288" s="140" t="s">
        <v>75</v>
      </c>
      <c r="AU288" s="140" t="s">
        <v>82</v>
      </c>
      <c r="AY288" s="132" t="s">
        <v>151</v>
      </c>
      <c r="BK288" s="141">
        <f>SUM(BK289:BK353)</f>
        <v>0</v>
      </c>
    </row>
    <row r="289" spans="1:65" s="2" customFormat="1" ht="24.2" customHeight="1">
      <c r="A289" s="32"/>
      <c r="B289" s="144"/>
      <c r="C289" s="145" t="s">
        <v>491</v>
      </c>
      <c r="D289" s="145" t="s">
        <v>153</v>
      </c>
      <c r="E289" s="146" t="s">
        <v>492</v>
      </c>
      <c r="F289" s="147" t="s">
        <v>493</v>
      </c>
      <c r="G289" s="148" t="s">
        <v>164</v>
      </c>
      <c r="H289" s="149">
        <v>4.46</v>
      </c>
      <c r="I289" s="150"/>
      <c r="J289" s="151">
        <f>ROUND(I289*H289,2)</f>
        <v>0</v>
      </c>
      <c r="K289" s="147" t="s">
        <v>157</v>
      </c>
      <c r="L289" s="33"/>
      <c r="M289" s="152" t="s">
        <v>1</v>
      </c>
      <c r="N289" s="153" t="s">
        <v>41</v>
      </c>
      <c r="O289" s="58"/>
      <c r="P289" s="154">
        <f>O289*H289</f>
        <v>0</v>
      </c>
      <c r="Q289" s="154">
        <v>2.1000000000000001E-2</v>
      </c>
      <c r="R289" s="154">
        <f>Q289*H289</f>
        <v>9.3660000000000007E-2</v>
      </c>
      <c r="S289" s="154">
        <v>0</v>
      </c>
      <c r="T289" s="155">
        <f>S289*H289</f>
        <v>0</v>
      </c>
      <c r="U289" s="32"/>
      <c r="V289" s="32"/>
      <c r="W289" s="32"/>
      <c r="X289" s="32"/>
      <c r="Y289" s="32"/>
      <c r="Z289" s="32"/>
      <c r="AA289" s="32"/>
      <c r="AB289" s="32"/>
      <c r="AC289" s="32"/>
      <c r="AD289" s="32"/>
      <c r="AE289" s="32"/>
      <c r="AR289" s="156" t="s">
        <v>158</v>
      </c>
      <c r="AT289" s="156" t="s">
        <v>153</v>
      </c>
      <c r="AU289" s="156" t="s">
        <v>84</v>
      </c>
      <c r="AY289" s="17" t="s">
        <v>151</v>
      </c>
      <c r="BE289" s="157">
        <f>IF(N289="základní",J289,0)</f>
        <v>0</v>
      </c>
      <c r="BF289" s="157">
        <f>IF(N289="snížená",J289,0)</f>
        <v>0</v>
      </c>
      <c r="BG289" s="157">
        <f>IF(N289="zákl. přenesená",J289,0)</f>
        <v>0</v>
      </c>
      <c r="BH289" s="157">
        <f>IF(N289="sníž. přenesená",J289,0)</f>
        <v>0</v>
      </c>
      <c r="BI289" s="157">
        <f>IF(N289="nulová",J289,0)</f>
        <v>0</v>
      </c>
      <c r="BJ289" s="17" t="s">
        <v>82</v>
      </c>
      <c r="BK289" s="157">
        <f>ROUND(I289*H289,2)</f>
        <v>0</v>
      </c>
      <c r="BL289" s="17" t="s">
        <v>158</v>
      </c>
      <c r="BM289" s="156" t="s">
        <v>494</v>
      </c>
    </row>
    <row r="290" spans="1:65" s="13" customFormat="1">
      <c r="B290" s="158"/>
      <c r="D290" s="159" t="s">
        <v>160</v>
      </c>
      <c r="E290" s="160" t="s">
        <v>1</v>
      </c>
      <c r="F290" s="161" t="s">
        <v>495</v>
      </c>
      <c r="H290" s="162">
        <v>4.46</v>
      </c>
      <c r="I290" s="163"/>
      <c r="L290" s="158"/>
      <c r="M290" s="164"/>
      <c r="N290" s="165"/>
      <c r="O290" s="165"/>
      <c r="P290" s="165"/>
      <c r="Q290" s="165"/>
      <c r="R290" s="165"/>
      <c r="S290" s="165"/>
      <c r="T290" s="166"/>
      <c r="AT290" s="160" t="s">
        <v>160</v>
      </c>
      <c r="AU290" s="160" t="s">
        <v>84</v>
      </c>
      <c r="AV290" s="13" t="s">
        <v>84</v>
      </c>
      <c r="AW290" s="13" t="s">
        <v>33</v>
      </c>
      <c r="AX290" s="13" t="s">
        <v>82</v>
      </c>
      <c r="AY290" s="160" t="s">
        <v>151</v>
      </c>
    </row>
    <row r="291" spans="1:65" s="2" customFormat="1" ht="24.2" customHeight="1">
      <c r="A291" s="32"/>
      <c r="B291" s="144"/>
      <c r="C291" s="145" t="s">
        <v>496</v>
      </c>
      <c r="D291" s="145" t="s">
        <v>153</v>
      </c>
      <c r="E291" s="146" t="s">
        <v>497</v>
      </c>
      <c r="F291" s="147" t="s">
        <v>498</v>
      </c>
      <c r="G291" s="148" t="s">
        <v>164</v>
      </c>
      <c r="H291" s="149">
        <v>244.24100000000001</v>
      </c>
      <c r="I291" s="150"/>
      <c r="J291" s="151">
        <f>ROUND(I291*H291,2)</f>
        <v>0</v>
      </c>
      <c r="K291" s="147" t="s">
        <v>157</v>
      </c>
      <c r="L291" s="33"/>
      <c r="M291" s="152" t="s">
        <v>1</v>
      </c>
      <c r="N291" s="153" t="s">
        <v>41</v>
      </c>
      <c r="O291" s="58"/>
      <c r="P291" s="154">
        <f>O291*H291</f>
        <v>0</v>
      </c>
      <c r="Q291" s="154">
        <v>1.8380000000000001E-2</v>
      </c>
      <c r="R291" s="154">
        <f>Q291*H291</f>
        <v>4.4891495800000003</v>
      </c>
      <c r="S291" s="154">
        <v>0</v>
      </c>
      <c r="T291" s="155">
        <f>S291*H291</f>
        <v>0</v>
      </c>
      <c r="U291" s="32"/>
      <c r="V291" s="32"/>
      <c r="W291" s="32"/>
      <c r="X291" s="32"/>
      <c r="Y291" s="32"/>
      <c r="Z291" s="32"/>
      <c r="AA291" s="32"/>
      <c r="AB291" s="32"/>
      <c r="AC291" s="32"/>
      <c r="AD291" s="32"/>
      <c r="AE291" s="32"/>
      <c r="AR291" s="156" t="s">
        <v>158</v>
      </c>
      <c r="AT291" s="156" t="s">
        <v>153</v>
      </c>
      <c r="AU291" s="156" t="s">
        <v>84</v>
      </c>
      <c r="AY291" s="17" t="s">
        <v>151</v>
      </c>
      <c r="BE291" s="157">
        <f>IF(N291="základní",J291,0)</f>
        <v>0</v>
      </c>
      <c r="BF291" s="157">
        <f>IF(N291="snížená",J291,0)</f>
        <v>0</v>
      </c>
      <c r="BG291" s="157">
        <f>IF(N291="zákl. přenesená",J291,0)</f>
        <v>0</v>
      </c>
      <c r="BH291" s="157">
        <f>IF(N291="sníž. přenesená",J291,0)</f>
        <v>0</v>
      </c>
      <c r="BI291" s="157">
        <f>IF(N291="nulová",J291,0)</f>
        <v>0</v>
      </c>
      <c r="BJ291" s="17" t="s">
        <v>82</v>
      </c>
      <c r="BK291" s="157">
        <f>ROUND(I291*H291,2)</f>
        <v>0</v>
      </c>
      <c r="BL291" s="17" t="s">
        <v>158</v>
      </c>
      <c r="BM291" s="156" t="s">
        <v>499</v>
      </c>
    </row>
    <row r="292" spans="1:65" s="13" customFormat="1" ht="22.5">
      <c r="B292" s="158"/>
      <c r="D292" s="159" t="s">
        <v>160</v>
      </c>
      <c r="E292" s="160" t="s">
        <v>1</v>
      </c>
      <c r="F292" s="161" t="s">
        <v>500</v>
      </c>
      <c r="H292" s="162">
        <v>240.6</v>
      </c>
      <c r="I292" s="163"/>
      <c r="L292" s="158"/>
      <c r="M292" s="164"/>
      <c r="N292" s="165"/>
      <c r="O292" s="165"/>
      <c r="P292" s="165"/>
      <c r="Q292" s="165"/>
      <c r="R292" s="165"/>
      <c r="S292" s="165"/>
      <c r="T292" s="166"/>
      <c r="AT292" s="160" t="s">
        <v>160</v>
      </c>
      <c r="AU292" s="160" t="s">
        <v>84</v>
      </c>
      <c r="AV292" s="13" t="s">
        <v>84</v>
      </c>
      <c r="AW292" s="13" t="s">
        <v>33</v>
      </c>
      <c r="AX292" s="13" t="s">
        <v>76</v>
      </c>
      <c r="AY292" s="160" t="s">
        <v>151</v>
      </c>
    </row>
    <row r="293" spans="1:65" s="13" customFormat="1">
      <c r="B293" s="158"/>
      <c r="D293" s="159" t="s">
        <v>160</v>
      </c>
      <c r="E293" s="160" t="s">
        <v>1</v>
      </c>
      <c r="F293" s="161" t="s">
        <v>501</v>
      </c>
      <c r="H293" s="162">
        <v>39.9</v>
      </c>
      <c r="I293" s="163"/>
      <c r="L293" s="158"/>
      <c r="M293" s="164"/>
      <c r="N293" s="165"/>
      <c r="O293" s="165"/>
      <c r="P293" s="165"/>
      <c r="Q293" s="165"/>
      <c r="R293" s="165"/>
      <c r="S293" s="165"/>
      <c r="T293" s="166"/>
      <c r="AT293" s="160" t="s">
        <v>160</v>
      </c>
      <c r="AU293" s="160" t="s">
        <v>84</v>
      </c>
      <c r="AV293" s="13" t="s">
        <v>84</v>
      </c>
      <c r="AW293" s="13" t="s">
        <v>33</v>
      </c>
      <c r="AX293" s="13" t="s">
        <v>76</v>
      </c>
      <c r="AY293" s="160" t="s">
        <v>151</v>
      </c>
    </row>
    <row r="294" spans="1:65" s="15" customFormat="1">
      <c r="B294" s="185"/>
      <c r="D294" s="159" t="s">
        <v>160</v>
      </c>
      <c r="E294" s="186" t="s">
        <v>1</v>
      </c>
      <c r="F294" s="187" t="s">
        <v>502</v>
      </c>
      <c r="H294" s="188">
        <v>280.5</v>
      </c>
      <c r="I294" s="189"/>
      <c r="L294" s="185"/>
      <c r="M294" s="190"/>
      <c r="N294" s="191"/>
      <c r="O294" s="191"/>
      <c r="P294" s="191"/>
      <c r="Q294" s="191"/>
      <c r="R294" s="191"/>
      <c r="S294" s="191"/>
      <c r="T294" s="192"/>
      <c r="AT294" s="186" t="s">
        <v>160</v>
      </c>
      <c r="AU294" s="186" t="s">
        <v>84</v>
      </c>
      <c r="AV294" s="15" t="s">
        <v>167</v>
      </c>
      <c r="AW294" s="15" t="s">
        <v>33</v>
      </c>
      <c r="AX294" s="15" t="s">
        <v>76</v>
      </c>
      <c r="AY294" s="186" t="s">
        <v>151</v>
      </c>
    </row>
    <row r="295" spans="1:65" s="13" customFormat="1" ht="33.75">
      <c r="B295" s="158"/>
      <c r="D295" s="159" t="s">
        <v>160</v>
      </c>
      <c r="E295" s="160" t="s">
        <v>1</v>
      </c>
      <c r="F295" s="161" t="s">
        <v>503</v>
      </c>
      <c r="H295" s="162">
        <v>-48.009</v>
      </c>
      <c r="I295" s="163"/>
      <c r="L295" s="158"/>
      <c r="M295" s="164"/>
      <c r="N295" s="165"/>
      <c r="O295" s="165"/>
      <c r="P295" s="165"/>
      <c r="Q295" s="165"/>
      <c r="R295" s="165"/>
      <c r="S295" s="165"/>
      <c r="T295" s="166"/>
      <c r="AT295" s="160" t="s">
        <v>160</v>
      </c>
      <c r="AU295" s="160" t="s">
        <v>84</v>
      </c>
      <c r="AV295" s="13" t="s">
        <v>84</v>
      </c>
      <c r="AW295" s="13" t="s">
        <v>33</v>
      </c>
      <c r="AX295" s="13" t="s">
        <v>76</v>
      </c>
      <c r="AY295" s="160" t="s">
        <v>151</v>
      </c>
    </row>
    <row r="296" spans="1:65" s="13" customFormat="1" ht="22.5">
      <c r="B296" s="158"/>
      <c r="D296" s="159" t="s">
        <v>160</v>
      </c>
      <c r="E296" s="160" t="s">
        <v>1</v>
      </c>
      <c r="F296" s="161" t="s">
        <v>504</v>
      </c>
      <c r="H296" s="162">
        <v>11.75</v>
      </c>
      <c r="I296" s="163"/>
      <c r="L296" s="158"/>
      <c r="M296" s="164"/>
      <c r="N296" s="165"/>
      <c r="O296" s="165"/>
      <c r="P296" s="165"/>
      <c r="Q296" s="165"/>
      <c r="R296" s="165"/>
      <c r="S296" s="165"/>
      <c r="T296" s="166"/>
      <c r="AT296" s="160" t="s">
        <v>160</v>
      </c>
      <c r="AU296" s="160" t="s">
        <v>84</v>
      </c>
      <c r="AV296" s="13" t="s">
        <v>84</v>
      </c>
      <c r="AW296" s="13" t="s">
        <v>33</v>
      </c>
      <c r="AX296" s="13" t="s">
        <v>76</v>
      </c>
      <c r="AY296" s="160" t="s">
        <v>151</v>
      </c>
    </row>
    <row r="297" spans="1:65" s="14" customFormat="1">
      <c r="B297" s="167"/>
      <c r="D297" s="159" t="s">
        <v>160</v>
      </c>
      <c r="E297" s="168" t="s">
        <v>1</v>
      </c>
      <c r="F297" s="169" t="s">
        <v>190</v>
      </c>
      <c r="H297" s="170">
        <v>244.24100000000001</v>
      </c>
      <c r="I297" s="171"/>
      <c r="L297" s="167"/>
      <c r="M297" s="172"/>
      <c r="N297" s="173"/>
      <c r="O297" s="173"/>
      <c r="P297" s="173"/>
      <c r="Q297" s="173"/>
      <c r="R297" s="173"/>
      <c r="S297" s="173"/>
      <c r="T297" s="174"/>
      <c r="AT297" s="168" t="s">
        <v>160</v>
      </c>
      <c r="AU297" s="168" t="s">
        <v>84</v>
      </c>
      <c r="AV297" s="14" t="s">
        <v>158</v>
      </c>
      <c r="AW297" s="14" t="s">
        <v>33</v>
      </c>
      <c r="AX297" s="14" t="s">
        <v>82</v>
      </c>
      <c r="AY297" s="168" t="s">
        <v>151</v>
      </c>
    </row>
    <row r="298" spans="1:65" s="2" customFormat="1" ht="24.2" customHeight="1">
      <c r="A298" s="32"/>
      <c r="B298" s="144"/>
      <c r="C298" s="145" t="s">
        <v>505</v>
      </c>
      <c r="D298" s="145" t="s">
        <v>153</v>
      </c>
      <c r="E298" s="146" t="s">
        <v>506</v>
      </c>
      <c r="F298" s="147" t="s">
        <v>507</v>
      </c>
      <c r="G298" s="148" t="s">
        <v>164</v>
      </c>
      <c r="H298" s="149">
        <v>2.04</v>
      </c>
      <c r="I298" s="150"/>
      <c r="J298" s="151">
        <f>ROUND(I298*H298,2)</f>
        <v>0</v>
      </c>
      <c r="K298" s="147" t="s">
        <v>157</v>
      </c>
      <c r="L298" s="33"/>
      <c r="M298" s="152" t="s">
        <v>1</v>
      </c>
      <c r="N298" s="153" t="s">
        <v>41</v>
      </c>
      <c r="O298" s="58"/>
      <c r="P298" s="154">
        <f>O298*H298</f>
        <v>0</v>
      </c>
      <c r="Q298" s="154">
        <v>4.1200000000000001E-2</v>
      </c>
      <c r="R298" s="154">
        <f>Q298*H298</f>
        <v>8.4047999999999998E-2</v>
      </c>
      <c r="S298" s="154">
        <v>0</v>
      </c>
      <c r="T298" s="155">
        <f>S298*H298</f>
        <v>0</v>
      </c>
      <c r="U298" s="32"/>
      <c r="V298" s="32"/>
      <c r="W298" s="32"/>
      <c r="X298" s="32"/>
      <c r="Y298" s="32"/>
      <c r="Z298" s="32"/>
      <c r="AA298" s="32"/>
      <c r="AB298" s="32"/>
      <c r="AC298" s="32"/>
      <c r="AD298" s="32"/>
      <c r="AE298" s="32"/>
      <c r="AR298" s="156" t="s">
        <v>158</v>
      </c>
      <c r="AT298" s="156" t="s">
        <v>153</v>
      </c>
      <c r="AU298" s="156" t="s">
        <v>84</v>
      </c>
      <c r="AY298" s="17" t="s">
        <v>151</v>
      </c>
      <c r="BE298" s="157">
        <f>IF(N298="základní",J298,0)</f>
        <v>0</v>
      </c>
      <c r="BF298" s="157">
        <f>IF(N298="snížená",J298,0)</f>
        <v>0</v>
      </c>
      <c r="BG298" s="157">
        <f>IF(N298="zákl. přenesená",J298,0)</f>
        <v>0</v>
      </c>
      <c r="BH298" s="157">
        <f>IF(N298="sníž. přenesená",J298,0)</f>
        <v>0</v>
      </c>
      <c r="BI298" s="157">
        <f>IF(N298="nulová",J298,0)</f>
        <v>0</v>
      </c>
      <c r="BJ298" s="17" t="s">
        <v>82</v>
      </c>
      <c r="BK298" s="157">
        <f>ROUND(I298*H298,2)</f>
        <v>0</v>
      </c>
      <c r="BL298" s="17" t="s">
        <v>158</v>
      </c>
      <c r="BM298" s="156" t="s">
        <v>508</v>
      </c>
    </row>
    <row r="299" spans="1:65" s="13" customFormat="1">
      <c r="B299" s="158"/>
      <c r="D299" s="159" t="s">
        <v>160</v>
      </c>
      <c r="E299" s="160" t="s">
        <v>1</v>
      </c>
      <c r="F299" s="161" t="s">
        <v>509</v>
      </c>
      <c r="H299" s="162">
        <v>2.04</v>
      </c>
      <c r="I299" s="163"/>
      <c r="L299" s="158"/>
      <c r="M299" s="164"/>
      <c r="N299" s="165"/>
      <c r="O299" s="165"/>
      <c r="P299" s="165"/>
      <c r="Q299" s="165"/>
      <c r="R299" s="165"/>
      <c r="S299" s="165"/>
      <c r="T299" s="166"/>
      <c r="AT299" s="160" t="s">
        <v>160</v>
      </c>
      <c r="AU299" s="160" t="s">
        <v>84</v>
      </c>
      <c r="AV299" s="13" t="s">
        <v>84</v>
      </c>
      <c r="AW299" s="13" t="s">
        <v>33</v>
      </c>
      <c r="AX299" s="13" t="s">
        <v>82</v>
      </c>
      <c r="AY299" s="160" t="s">
        <v>151</v>
      </c>
    </row>
    <row r="300" spans="1:65" s="2" customFormat="1" ht="24.2" customHeight="1">
      <c r="A300" s="32"/>
      <c r="B300" s="144"/>
      <c r="C300" s="145" t="s">
        <v>510</v>
      </c>
      <c r="D300" s="145" t="s">
        <v>153</v>
      </c>
      <c r="E300" s="146" t="s">
        <v>511</v>
      </c>
      <c r="F300" s="147" t="s">
        <v>512</v>
      </c>
      <c r="G300" s="148" t="s">
        <v>164</v>
      </c>
      <c r="H300" s="149">
        <v>6.3949999999999996</v>
      </c>
      <c r="I300" s="150"/>
      <c r="J300" s="151">
        <f>ROUND(I300*H300,2)</f>
        <v>0</v>
      </c>
      <c r="K300" s="147" t="s">
        <v>157</v>
      </c>
      <c r="L300" s="33"/>
      <c r="M300" s="152" t="s">
        <v>1</v>
      </c>
      <c r="N300" s="153" t="s">
        <v>41</v>
      </c>
      <c r="O300" s="58"/>
      <c r="P300" s="154">
        <f>O300*H300</f>
        <v>0</v>
      </c>
      <c r="Q300" s="154">
        <v>2.1000000000000001E-2</v>
      </c>
      <c r="R300" s="154">
        <f>Q300*H300</f>
        <v>0.134295</v>
      </c>
      <c r="S300" s="154">
        <v>0</v>
      </c>
      <c r="T300" s="155">
        <f>S300*H300</f>
        <v>0</v>
      </c>
      <c r="U300" s="32"/>
      <c r="V300" s="32"/>
      <c r="W300" s="32"/>
      <c r="X300" s="32"/>
      <c r="Y300" s="32"/>
      <c r="Z300" s="32"/>
      <c r="AA300" s="32"/>
      <c r="AB300" s="32"/>
      <c r="AC300" s="32"/>
      <c r="AD300" s="32"/>
      <c r="AE300" s="32"/>
      <c r="AR300" s="156" t="s">
        <v>158</v>
      </c>
      <c r="AT300" s="156" t="s">
        <v>153</v>
      </c>
      <c r="AU300" s="156" t="s">
        <v>84</v>
      </c>
      <c r="AY300" s="17" t="s">
        <v>151</v>
      </c>
      <c r="BE300" s="157">
        <f>IF(N300="základní",J300,0)</f>
        <v>0</v>
      </c>
      <c r="BF300" s="157">
        <f>IF(N300="snížená",J300,0)</f>
        <v>0</v>
      </c>
      <c r="BG300" s="157">
        <f>IF(N300="zákl. přenesená",J300,0)</f>
        <v>0</v>
      </c>
      <c r="BH300" s="157">
        <f>IF(N300="sníž. přenesená",J300,0)</f>
        <v>0</v>
      </c>
      <c r="BI300" s="157">
        <f>IF(N300="nulová",J300,0)</f>
        <v>0</v>
      </c>
      <c r="BJ300" s="17" t="s">
        <v>82</v>
      </c>
      <c r="BK300" s="157">
        <f>ROUND(I300*H300,2)</f>
        <v>0</v>
      </c>
      <c r="BL300" s="17" t="s">
        <v>158</v>
      </c>
      <c r="BM300" s="156" t="s">
        <v>513</v>
      </c>
    </row>
    <row r="301" spans="1:65" s="13" customFormat="1">
      <c r="B301" s="158"/>
      <c r="D301" s="159" t="s">
        <v>160</v>
      </c>
      <c r="E301" s="160" t="s">
        <v>1</v>
      </c>
      <c r="F301" s="161" t="s">
        <v>514</v>
      </c>
      <c r="H301" s="162">
        <v>6.3949999999999996</v>
      </c>
      <c r="I301" s="163"/>
      <c r="L301" s="158"/>
      <c r="M301" s="164"/>
      <c r="N301" s="165"/>
      <c r="O301" s="165"/>
      <c r="P301" s="165"/>
      <c r="Q301" s="165"/>
      <c r="R301" s="165"/>
      <c r="S301" s="165"/>
      <c r="T301" s="166"/>
      <c r="AT301" s="160" t="s">
        <v>160</v>
      </c>
      <c r="AU301" s="160" t="s">
        <v>84</v>
      </c>
      <c r="AV301" s="13" t="s">
        <v>84</v>
      </c>
      <c r="AW301" s="13" t="s">
        <v>33</v>
      </c>
      <c r="AX301" s="13" t="s">
        <v>82</v>
      </c>
      <c r="AY301" s="160" t="s">
        <v>151</v>
      </c>
    </row>
    <row r="302" spans="1:65" s="2" customFormat="1" ht="24.2" customHeight="1">
      <c r="A302" s="32"/>
      <c r="B302" s="144"/>
      <c r="C302" s="145" t="s">
        <v>515</v>
      </c>
      <c r="D302" s="145" t="s">
        <v>153</v>
      </c>
      <c r="E302" s="146" t="s">
        <v>516</v>
      </c>
      <c r="F302" s="147" t="s">
        <v>517</v>
      </c>
      <c r="G302" s="148" t="s">
        <v>164</v>
      </c>
      <c r="H302" s="149">
        <v>10.6</v>
      </c>
      <c r="I302" s="150"/>
      <c r="J302" s="151">
        <f>ROUND(I302*H302,2)</f>
        <v>0</v>
      </c>
      <c r="K302" s="147" t="s">
        <v>157</v>
      </c>
      <c r="L302" s="33"/>
      <c r="M302" s="152" t="s">
        <v>1</v>
      </c>
      <c r="N302" s="153" t="s">
        <v>41</v>
      </c>
      <c r="O302" s="58"/>
      <c r="P302" s="154">
        <f>O302*H302</f>
        <v>0</v>
      </c>
      <c r="Q302" s="154">
        <v>8.4999999999999995E-4</v>
      </c>
      <c r="R302" s="154">
        <f>Q302*H302</f>
        <v>9.0099999999999989E-3</v>
      </c>
      <c r="S302" s="154">
        <v>0</v>
      </c>
      <c r="T302" s="155">
        <f>S302*H302</f>
        <v>0</v>
      </c>
      <c r="U302" s="32"/>
      <c r="V302" s="32"/>
      <c r="W302" s="32"/>
      <c r="X302" s="32"/>
      <c r="Y302" s="32"/>
      <c r="Z302" s="32"/>
      <c r="AA302" s="32"/>
      <c r="AB302" s="32"/>
      <c r="AC302" s="32"/>
      <c r="AD302" s="32"/>
      <c r="AE302" s="32"/>
      <c r="AR302" s="156" t="s">
        <v>158</v>
      </c>
      <c r="AT302" s="156" t="s">
        <v>153</v>
      </c>
      <c r="AU302" s="156" t="s">
        <v>84</v>
      </c>
      <c r="AY302" s="17" t="s">
        <v>151</v>
      </c>
      <c r="BE302" s="157">
        <f>IF(N302="základní",J302,0)</f>
        <v>0</v>
      </c>
      <c r="BF302" s="157">
        <f>IF(N302="snížená",J302,0)</f>
        <v>0</v>
      </c>
      <c r="BG302" s="157">
        <f>IF(N302="zákl. přenesená",J302,0)</f>
        <v>0</v>
      </c>
      <c r="BH302" s="157">
        <f>IF(N302="sníž. přenesená",J302,0)</f>
        <v>0</v>
      </c>
      <c r="BI302" s="157">
        <f>IF(N302="nulová",J302,0)</f>
        <v>0</v>
      </c>
      <c r="BJ302" s="17" t="s">
        <v>82</v>
      </c>
      <c r="BK302" s="157">
        <f>ROUND(I302*H302,2)</f>
        <v>0</v>
      </c>
      <c r="BL302" s="17" t="s">
        <v>158</v>
      </c>
      <c r="BM302" s="156" t="s">
        <v>518</v>
      </c>
    </row>
    <row r="303" spans="1:65" s="13" customFormat="1" ht="22.5">
      <c r="B303" s="158"/>
      <c r="D303" s="159" t="s">
        <v>160</v>
      </c>
      <c r="E303" s="160" t="s">
        <v>1</v>
      </c>
      <c r="F303" s="161" t="s">
        <v>519</v>
      </c>
      <c r="H303" s="162">
        <v>10.6</v>
      </c>
      <c r="I303" s="163"/>
      <c r="L303" s="158"/>
      <c r="M303" s="164"/>
      <c r="N303" s="165"/>
      <c r="O303" s="165"/>
      <c r="P303" s="165"/>
      <c r="Q303" s="165"/>
      <c r="R303" s="165"/>
      <c r="S303" s="165"/>
      <c r="T303" s="166"/>
      <c r="AT303" s="160" t="s">
        <v>160</v>
      </c>
      <c r="AU303" s="160" t="s">
        <v>84</v>
      </c>
      <c r="AV303" s="13" t="s">
        <v>84</v>
      </c>
      <c r="AW303" s="13" t="s">
        <v>33</v>
      </c>
      <c r="AX303" s="13" t="s">
        <v>82</v>
      </c>
      <c r="AY303" s="160" t="s">
        <v>151</v>
      </c>
    </row>
    <row r="304" spans="1:65" s="2" customFormat="1" ht="24.2" customHeight="1">
      <c r="A304" s="32"/>
      <c r="B304" s="144"/>
      <c r="C304" s="145" t="s">
        <v>520</v>
      </c>
      <c r="D304" s="145" t="s">
        <v>153</v>
      </c>
      <c r="E304" s="146" t="s">
        <v>521</v>
      </c>
      <c r="F304" s="147" t="s">
        <v>522</v>
      </c>
      <c r="G304" s="148" t="s">
        <v>164</v>
      </c>
      <c r="H304" s="149">
        <v>5.7960000000000003</v>
      </c>
      <c r="I304" s="150"/>
      <c r="J304" s="151">
        <f>ROUND(I304*H304,2)</f>
        <v>0</v>
      </c>
      <c r="K304" s="147" t="s">
        <v>157</v>
      </c>
      <c r="L304" s="33"/>
      <c r="M304" s="152" t="s">
        <v>1</v>
      </c>
      <c r="N304" s="153" t="s">
        <v>41</v>
      </c>
      <c r="O304" s="58"/>
      <c r="P304" s="154">
        <f>O304*H304</f>
        <v>0</v>
      </c>
      <c r="Q304" s="154">
        <v>2.0000000000000001E-4</v>
      </c>
      <c r="R304" s="154">
        <f>Q304*H304</f>
        <v>1.1592000000000002E-3</v>
      </c>
      <c r="S304" s="154">
        <v>0</v>
      </c>
      <c r="T304" s="155">
        <f>S304*H304</f>
        <v>0</v>
      </c>
      <c r="U304" s="32"/>
      <c r="V304" s="32"/>
      <c r="W304" s="32"/>
      <c r="X304" s="32"/>
      <c r="Y304" s="32"/>
      <c r="Z304" s="32"/>
      <c r="AA304" s="32"/>
      <c r="AB304" s="32"/>
      <c r="AC304" s="32"/>
      <c r="AD304" s="32"/>
      <c r="AE304" s="32"/>
      <c r="AR304" s="156" t="s">
        <v>158</v>
      </c>
      <c r="AT304" s="156" t="s">
        <v>153</v>
      </c>
      <c r="AU304" s="156" t="s">
        <v>84</v>
      </c>
      <c r="AY304" s="17" t="s">
        <v>151</v>
      </c>
      <c r="BE304" s="157">
        <f>IF(N304="základní",J304,0)</f>
        <v>0</v>
      </c>
      <c r="BF304" s="157">
        <f>IF(N304="snížená",J304,0)</f>
        <v>0</v>
      </c>
      <c r="BG304" s="157">
        <f>IF(N304="zákl. přenesená",J304,0)</f>
        <v>0</v>
      </c>
      <c r="BH304" s="157">
        <f>IF(N304="sníž. přenesená",J304,0)</f>
        <v>0</v>
      </c>
      <c r="BI304" s="157">
        <f>IF(N304="nulová",J304,0)</f>
        <v>0</v>
      </c>
      <c r="BJ304" s="17" t="s">
        <v>82</v>
      </c>
      <c r="BK304" s="157">
        <f>ROUND(I304*H304,2)</f>
        <v>0</v>
      </c>
      <c r="BL304" s="17" t="s">
        <v>158</v>
      </c>
      <c r="BM304" s="156" t="s">
        <v>523</v>
      </c>
    </row>
    <row r="305" spans="1:65" s="13" customFormat="1">
      <c r="B305" s="158"/>
      <c r="D305" s="159" t="s">
        <v>160</v>
      </c>
      <c r="E305" s="160" t="s">
        <v>1</v>
      </c>
      <c r="F305" s="161" t="s">
        <v>524</v>
      </c>
      <c r="H305" s="162">
        <v>5.7960000000000003</v>
      </c>
      <c r="I305" s="163"/>
      <c r="L305" s="158"/>
      <c r="M305" s="164"/>
      <c r="N305" s="165"/>
      <c r="O305" s="165"/>
      <c r="P305" s="165"/>
      <c r="Q305" s="165"/>
      <c r="R305" s="165"/>
      <c r="S305" s="165"/>
      <c r="T305" s="166"/>
      <c r="AT305" s="160" t="s">
        <v>160</v>
      </c>
      <c r="AU305" s="160" t="s">
        <v>84</v>
      </c>
      <c r="AV305" s="13" t="s">
        <v>84</v>
      </c>
      <c r="AW305" s="13" t="s">
        <v>33</v>
      </c>
      <c r="AX305" s="13" t="s">
        <v>82</v>
      </c>
      <c r="AY305" s="160" t="s">
        <v>151</v>
      </c>
    </row>
    <row r="306" spans="1:65" s="2" customFormat="1" ht="49.15" customHeight="1">
      <c r="A306" s="32"/>
      <c r="B306" s="144"/>
      <c r="C306" s="145" t="s">
        <v>525</v>
      </c>
      <c r="D306" s="145" t="s">
        <v>153</v>
      </c>
      <c r="E306" s="146" t="s">
        <v>526</v>
      </c>
      <c r="F306" s="147" t="s">
        <v>527</v>
      </c>
      <c r="G306" s="148" t="s">
        <v>164</v>
      </c>
      <c r="H306" s="149">
        <v>3.9</v>
      </c>
      <c r="I306" s="150"/>
      <c r="J306" s="151">
        <f>ROUND(I306*H306,2)</f>
        <v>0</v>
      </c>
      <c r="K306" s="147" t="s">
        <v>157</v>
      </c>
      <c r="L306" s="33"/>
      <c r="M306" s="152" t="s">
        <v>1</v>
      </c>
      <c r="N306" s="153" t="s">
        <v>41</v>
      </c>
      <c r="O306" s="58"/>
      <c r="P306" s="154">
        <f>O306*H306</f>
        <v>0</v>
      </c>
      <c r="Q306" s="154">
        <v>1.1390000000000001E-2</v>
      </c>
      <c r="R306" s="154">
        <f>Q306*H306</f>
        <v>4.4421000000000002E-2</v>
      </c>
      <c r="S306" s="154">
        <v>0</v>
      </c>
      <c r="T306" s="155">
        <f>S306*H306</f>
        <v>0</v>
      </c>
      <c r="U306" s="32"/>
      <c r="V306" s="32"/>
      <c r="W306" s="32"/>
      <c r="X306" s="32"/>
      <c r="Y306" s="32"/>
      <c r="Z306" s="32"/>
      <c r="AA306" s="32"/>
      <c r="AB306" s="32"/>
      <c r="AC306" s="32"/>
      <c r="AD306" s="32"/>
      <c r="AE306" s="32"/>
      <c r="AR306" s="156" t="s">
        <v>158</v>
      </c>
      <c r="AT306" s="156" t="s">
        <v>153</v>
      </c>
      <c r="AU306" s="156" t="s">
        <v>84</v>
      </c>
      <c r="AY306" s="17" t="s">
        <v>151</v>
      </c>
      <c r="BE306" s="157">
        <f>IF(N306="základní",J306,0)</f>
        <v>0</v>
      </c>
      <c r="BF306" s="157">
        <f>IF(N306="snížená",J306,0)</f>
        <v>0</v>
      </c>
      <c r="BG306" s="157">
        <f>IF(N306="zákl. přenesená",J306,0)</f>
        <v>0</v>
      </c>
      <c r="BH306" s="157">
        <f>IF(N306="sníž. přenesená",J306,0)</f>
        <v>0</v>
      </c>
      <c r="BI306" s="157">
        <f>IF(N306="nulová",J306,0)</f>
        <v>0</v>
      </c>
      <c r="BJ306" s="17" t="s">
        <v>82</v>
      </c>
      <c r="BK306" s="157">
        <f>ROUND(I306*H306,2)</f>
        <v>0</v>
      </c>
      <c r="BL306" s="17" t="s">
        <v>158</v>
      </c>
      <c r="BM306" s="156" t="s">
        <v>528</v>
      </c>
    </row>
    <row r="307" spans="1:65" s="13" customFormat="1">
      <c r="B307" s="158"/>
      <c r="D307" s="159" t="s">
        <v>160</v>
      </c>
      <c r="E307" s="160" t="s">
        <v>1</v>
      </c>
      <c r="F307" s="161" t="s">
        <v>529</v>
      </c>
      <c r="H307" s="162">
        <v>3.9</v>
      </c>
      <c r="I307" s="163"/>
      <c r="L307" s="158"/>
      <c r="M307" s="164"/>
      <c r="N307" s="165"/>
      <c r="O307" s="165"/>
      <c r="P307" s="165"/>
      <c r="Q307" s="165"/>
      <c r="R307" s="165"/>
      <c r="S307" s="165"/>
      <c r="T307" s="166"/>
      <c r="AT307" s="160" t="s">
        <v>160</v>
      </c>
      <c r="AU307" s="160" t="s">
        <v>84</v>
      </c>
      <c r="AV307" s="13" t="s">
        <v>84</v>
      </c>
      <c r="AW307" s="13" t="s">
        <v>33</v>
      </c>
      <c r="AX307" s="13" t="s">
        <v>82</v>
      </c>
      <c r="AY307" s="160" t="s">
        <v>151</v>
      </c>
    </row>
    <row r="308" spans="1:65" s="2" customFormat="1" ht="24.2" customHeight="1">
      <c r="A308" s="32"/>
      <c r="B308" s="144"/>
      <c r="C308" s="175" t="s">
        <v>530</v>
      </c>
      <c r="D308" s="175" t="s">
        <v>208</v>
      </c>
      <c r="E308" s="176" t="s">
        <v>531</v>
      </c>
      <c r="F308" s="177" t="s">
        <v>532</v>
      </c>
      <c r="G308" s="178" t="s">
        <v>164</v>
      </c>
      <c r="H308" s="179">
        <v>4.0949999999999998</v>
      </c>
      <c r="I308" s="180"/>
      <c r="J308" s="181">
        <f>ROUND(I308*H308,2)</f>
        <v>0</v>
      </c>
      <c r="K308" s="177" t="s">
        <v>157</v>
      </c>
      <c r="L308" s="182"/>
      <c r="M308" s="183" t="s">
        <v>1</v>
      </c>
      <c r="N308" s="184" t="s">
        <v>41</v>
      </c>
      <c r="O308" s="58"/>
      <c r="P308" s="154">
        <f>O308*H308</f>
        <v>0</v>
      </c>
      <c r="Q308" s="154">
        <v>4.8300000000000001E-3</v>
      </c>
      <c r="R308" s="154">
        <f>Q308*H308</f>
        <v>1.9778850000000001E-2</v>
      </c>
      <c r="S308" s="154">
        <v>0</v>
      </c>
      <c r="T308" s="155">
        <f>S308*H308</f>
        <v>0</v>
      </c>
      <c r="U308" s="32"/>
      <c r="V308" s="32"/>
      <c r="W308" s="32"/>
      <c r="X308" s="32"/>
      <c r="Y308" s="32"/>
      <c r="Z308" s="32"/>
      <c r="AA308" s="32"/>
      <c r="AB308" s="32"/>
      <c r="AC308" s="32"/>
      <c r="AD308" s="32"/>
      <c r="AE308" s="32"/>
      <c r="AR308" s="156" t="s">
        <v>191</v>
      </c>
      <c r="AT308" s="156" t="s">
        <v>208</v>
      </c>
      <c r="AU308" s="156" t="s">
        <v>84</v>
      </c>
      <c r="AY308" s="17" t="s">
        <v>151</v>
      </c>
      <c r="BE308" s="157">
        <f>IF(N308="základní",J308,0)</f>
        <v>0</v>
      </c>
      <c r="BF308" s="157">
        <f>IF(N308="snížená",J308,0)</f>
        <v>0</v>
      </c>
      <c r="BG308" s="157">
        <f>IF(N308="zákl. přenesená",J308,0)</f>
        <v>0</v>
      </c>
      <c r="BH308" s="157">
        <f>IF(N308="sníž. přenesená",J308,0)</f>
        <v>0</v>
      </c>
      <c r="BI308" s="157">
        <f>IF(N308="nulová",J308,0)</f>
        <v>0</v>
      </c>
      <c r="BJ308" s="17" t="s">
        <v>82</v>
      </c>
      <c r="BK308" s="157">
        <f>ROUND(I308*H308,2)</f>
        <v>0</v>
      </c>
      <c r="BL308" s="17" t="s">
        <v>158</v>
      </c>
      <c r="BM308" s="156" t="s">
        <v>533</v>
      </c>
    </row>
    <row r="309" spans="1:65" s="13" customFormat="1">
      <c r="B309" s="158"/>
      <c r="D309" s="159" t="s">
        <v>160</v>
      </c>
      <c r="F309" s="161" t="s">
        <v>534</v>
      </c>
      <c r="H309" s="162">
        <v>4.0949999999999998</v>
      </c>
      <c r="I309" s="163"/>
      <c r="L309" s="158"/>
      <c r="M309" s="164"/>
      <c r="N309" s="165"/>
      <c r="O309" s="165"/>
      <c r="P309" s="165"/>
      <c r="Q309" s="165"/>
      <c r="R309" s="165"/>
      <c r="S309" s="165"/>
      <c r="T309" s="166"/>
      <c r="AT309" s="160" t="s">
        <v>160</v>
      </c>
      <c r="AU309" s="160" t="s">
        <v>84</v>
      </c>
      <c r="AV309" s="13" t="s">
        <v>84</v>
      </c>
      <c r="AW309" s="13" t="s">
        <v>3</v>
      </c>
      <c r="AX309" s="13" t="s">
        <v>82</v>
      </c>
      <c r="AY309" s="160" t="s">
        <v>151</v>
      </c>
    </row>
    <row r="310" spans="1:65" s="2" customFormat="1" ht="24.2" customHeight="1">
      <c r="A310" s="32"/>
      <c r="B310" s="144"/>
      <c r="C310" s="145" t="s">
        <v>535</v>
      </c>
      <c r="D310" s="145" t="s">
        <v>153</v>
      </c>
      <c r="E310" s="146" t="s">
        <v>536</v>
      </c>
      <c r="F310" s="147" t="s">
        <v>537</v>
      </c>
      <c r="G310" s="148" t="s">
        <v>164</v>
      </c>
      <c r="H310" s="149">
        <v>1.8959999999999999</v>
      </c>
      <c r="I310" s="150"/>
      <c r="J310" s="151">
        <f>ROUND(I310*H310,2)</f>
        <v>0</v>
      </c>
      <c r="K310" s="147" t="s">
        <v>157</v>
      </c>
      <c r="L310" s="33"/>
      <c r="M310" s="152" t="s">
        <v>1</v>
      </c>
      <c r="N310" s="153" t="s">
        <v>41</v>
      </c>
      <c r="O310" s="58"/>
      <c r="P310" s="154">
        <f>O310*H310</f>
        <v>0</v>
      </c>
      <c r="Q310" s="154">
        <v>2.7000000000000001E-3</v>
      </c>
      <c r="R310" s="154">
        <f>Q310*H310</f>
        <v>5.1192E-3</v>
      </c>
      <c r="S310" s="154">
        <v>0</v>
      </c>
      <c r="T310" s="155">
        <f>S310*H310</f>
        <v>0</v>
      </c>
      <c r="U310" s="32"/>
      <c r="V310" s="32"/>
      <c r="W310" s="32"/>
      <c r="X310" s="32"/>
      <c r="Y310" s="32"/>
      <c r="Z310" s="32"/>
      <c r="AA310" s="32"/>
      <c r="AB310" s="32"/>
      <c r="AC310" s="32"/>
      <c r="AD310" s="32"/>
      <c r="AE310" s="32"/>
      <c r="AR310" s="156" t="s">
        <v>158</v>
      </c>
      <c r="AT310" s="156" t="s">
        <v>153</v>
      </c>
      <c r="AU310" s="156" t="s">
        <v>84</v>
      </c>
      <c r="AY310" s="17" t="s">
        <v>151</v>
      </c>
      <c r="BE310" s="157">
        <f>IF(N310="základní",J310,0)</f>
        <v>0</v>
      </c>
      <c r="BF310" s="157">
        <f>IF(N310="snížená",J310,0)</f>
        <v>0</v>
      </c>
      <c r="BG310" s="157">
        <f>IF(N310="zákl. přenesená",J310,0)</f>
        <v>0</v>
      </c>
      <c r="BH310" s="157">
        <f>IF(N310="sníž. přenesená",J310,0)</f>
        <v>0</v>
      </c>
      <c r="BI310" s="157">
        <f>IF(N310="nulová",J310,0)</f>
        <v>0</v>
      </c>
      <c r="BJ310" s="17" t="s">
        <v>82</v>
      </c>
      <c r="BK310" s="157">
        <f>ROUND(I310*H310,2)</f>
        <v>0</v>
      </c>
      <c r="BL310" s="17" t="s">
        <v>158</v>
      </c>
      <c r="BM310" s="156" t="s">
        <v>538</v>
      </c>
    </row>
    <row r="311" spans="1:65" s="2" customFormat="1" ht="44.25" customHeight="1">
      <c r="A311" s="32"/>
      <c r="B311" s="144"/>
      <c r="C311" s="145" t="s">
        <v>539</v>
      </c>
      <c r="D311" s="145" t="s">
        <v>153</v>
      </c>
      <c r="E311" s="146" t="s">
        <v>540</v>
      </c>
      <c r="F311" s="147" t="s">
        <v>541</v>
      </c>
      <c r="G311" s="148" t="s">
        <v>164</v>
      </c>
      <c r="H311" s="149">
        <v>15.353999999999999</v>
      </c>
      <c r="I311" s="150"/>
      <c r="J311" s="151">
        <f>ROUND(I311*H311,2)</f>
        <v>0</v>
      </c>
      <c r="K311" s="147" t="s">
        <v>157</v>
      </c>
      <c r="L311" s="33"/>
      <c r="M311" s="152" t="s">
        <v>1</v>
      </c>
      <c r="N311" s="153" t="s">
        <v>41</v>
      </c>
      <c r="O311" s="58"/>
      <c r="P311" s="154">
        <f>O311*H311</f>
        <v>0</v>
      </c>
      <c r="Q311" s="154">
        <v>8.6E-3</v>
      </c>
      <c r="R311" s="154">
        <f>Q311*H311</f>
        <v>0.13204440000000001</v>
      </c>
      <c r="S311" s="154">
        <v>0</v>
      </c>
      <c r="T311" s="155">
        <f>S311*H311</f>
        <v>0</v>
      </c>
      <c r="U311" s="32"/>
      <c r="V311" s="32"/>
      <c r="W311" s="32"/>
      <c r="X311" s="32"/>
      <c r="Y311" s="32"/>
      <c r="Z311" s="32"/>
      <c r="AA311" s="32"/>
      <c r="AB311" s="32"/>
      <c r="AC311" s="32"/>
      <c r="AD311" s="32"/>
      <c r="AE311" s="32"/>
      <c r="AR311" s="156" t="s">
        <v>158</v>
      </c>
      <c r="AT311" s="156" t="s">
        <v>153</v>
      </c>
      <c r="AU311" s="156" t="s">
        <v>84</v>
      </c>
      <c r="AY311" s="17" t="s">
        <v>151</v>
      </c>
      <c r="BE311" s="157">
        <f>IF(N311="základní",J311,0)</f>
        <v>0</v>
      </c>
      <c r="BF311" s="157">
        <f>IF(N311="snížená",J311,0)</f>
        <v>0</v>
      </c>
      <c r="BG311" s="157">
        <f>IF(N311="zákl. přenesená",J311,0)</f>
        <v>0</v>
      </c>
      <c r="BH311" s="157">
        <f>IF(N311="sníž. přenesená",J311,0)</f>
        <v>0</v>
      </c>
      <c r="BI311" s="157">
        <f>IF(N311="nulová",J311,0)</f>
        <v>0</v>
      </c>
      <c r="BJ311" s="17" t="s">
        <v>82</v>
      </c>
      <c r="BK311" s="157">
        <f>ROUND(I311*H311,2)</f>
        <v>0</v>
      </c>
      <c r="BL311" s="17" t="s">
        <v>158</v>
      </c>
      <c r="BM311" s="156" t="s">
        <v>542</v>
      </c>
    </row>
    <row r="312" spans="1:65" s="13" customFormat="1">
      <c r="B312" s="158"/>
      <c r="D312" s="159" t="s">
        <v>160</v>
      </c>
      <c r="E312" s="160" t="s">
        <v>1</v>
      </c>
      <c r="F312" s="161" t="s">
        <v>543</v>
      </c>
      <c r="H312" s="162">
        <v>15.353999999999999</v>
      </c>
      <c r="I312" s="163"/>
      <c r="L312" s="158"/>
      <c r="M312" s="164"/>
      <c r="N312" s="165"/>
      <c r="O312" s="165"/>
      <c r="P312" s="165"/>
      <c r="Q312" s="165"/>
      <c r="R312" s="165"/>
      <c r="S312" s="165"/>
      <c r="T312" s="166"/>
      <c r="AT312" s="160" t="s">
        <v>160</v>
      </c>
      <c r="AU312" s="160" t="s">
        <v>84</v>
      </c>
      <c r="AV312" s="13" t="s">
        <v>84</v>
      </c>
      <c r="AW312" s="13" t="s">
        <v>33</v>
      </c>
      <c r="AX312" s="13" t="s">
        <v>76</v>
      </c>
      <c r="AY312" s="160" t="s">
        <v>151</v>
      </c>
    </row>
    <row r="313" spans="1:65" s="14" customFormat="1">
      <c r="B313" s="167"/>
      <c r="D313" s="159" t="s">
        <v>160</v>
      </c>
      <c r="E313" s="168" t="s">
        <v>1</v>
      </c>
      <c r="F313" s="169" t="s">
        <v>190</v>
      </c>
      <c r="H313" s="170">
        <v>15.353999999999999</v>
      </c>
      <c r="I313" s="171"/>
      <c r="L313" s="167"/>
      <c r="M313" s="172"/>
      <c r="N313" s="173"/>
      <c r="O313" s="173"/>
      <c r="P313" s="173"/>
      <c r="Q313" s="173"/>
      <c r="R313" s="173"/>
      <c r="S313" s="173"/>
      <c r="T313" s="174"/>
      <c r="AT313" s="168" t="s">
        <v>160</v>
      </c>
      <c r="AU313" s="168" t="s">
        <v>84</v>
      </c>
      <c r="AV313" s="14" t="s">
        <v>158</v>
      </c>
      <c r="AW313" s="14" t="s">
        <v>33</v>
      </c>
      <c r="AX313" s="14" t="s">
        <v>82</v>
      </c>
      <c r="AY313" s="168" t="s">
        <v>151</v>
      </c>
    </row>
    <row r="314" spans="1:65" s="2" customFormat="1" ht="24.2" customHeight="1">
      <c r="A314" s="32"/>
      <c r="B314" s="144"/>
      <c r="C314" s="175" t="s">
        <v>544</v>
      </c>
      <c r="D314" s="175" t="s">
        <v>208</v>
      </c>
      <c r="E314" s="176" t="s">
        <v>545</v>
      </c>
      <c r="F314" s="177" t="s">
        <v>546</v>
      </c>
      <c r="G314" s="178" t="s">
        <v>164</v>
      </c>
      <c r="H314" s="179">
        <v>16.122</v>
      </c>
      <c r="I314" s="180"/>
      <c r="J314" s="181">
        <f>ROUND(I314*H314,2)</f>
        <v>0</v>
      </c>
      <c r="K314" s="177" t="s">
        <v>157</v>
      </c>
      <c r="L314" s="182"/>
      <c r="M314" s="183" t="s">
        <v>1</v>
      </c>
      <c r="N314" s="184" t="s">
        <v>41</v>
      </c>
      <c r="O314" s="58"/>
      <c r="P314" s="154">
        <f>O314*H314</f>
        <v>0</v>
      </c>
      <c r="Q314" s="154">
        <v>4.7999999999999996E-3</v>
      </c>
      <c r="R314" s="154">
        <f>Q314*H314</f>
        <v>7.7385599999999999E-2</v>
      </c>
      <c r="S314" s="154">
        <v>0</v>
      </c>
      <c r="T314" s="155">
        <f>S314*H314</f>
        <v>0</v>
      </c>
      <c r="U314" s="32"/>
      <c r="V314" s="32"/>
      <c r="W314" s="32"/>
      <c r="X314" s="32"/>
      <c r="Y314" s="32"/>
      <c r="Z314" s="32"/>
      <c r="AA314" s="32"/>
      <c r="AB314" s="32"/>
      <c r="AC314" s="32"/>
      <c r="AD314" s="32"/>
      <c r="AE314" s="32"/>
      <c r="AR314" s="156" t="s">
        <v>191</v>
      </c>
      <c r="AT314" s="156" t="s">
        <v>208</v>
      </c>
      <c r="AU314" s="156" t="s">
        <v>84</v>
      </c>
      <c r="AY314" s="17" t="s">
        <v>151</v>
      </c>
      <c r="BE314" s="157">
        <f>IF(N314="základní",J314,0)</f>
        <v>0</v>
      </c>
      <c r="BF314" s="157">
        <f>IF(N314="snížená",J314,0)</f>
        <v>0</v>
      </c>
      <c r="BG314" s="157">
        <f>IF(N314="zákl. přenesená",J314,0)</f>
        <v>0</v>
      </c>
      <c r="BH314" s="157">
        <f>IF(N314="sníž. přenesená",J314,0)</f>
        <v>0</v>
      </c>
      <c r="BI314" s="157">
        <f>IF(N314="nulová",J314,0)</f>
        <v>0</v>
      </c>
      <c r="BJ314" s="17" t="s">
        <v>82</v>
      </c>
      <c r="BK314" s="157">
        <f>ROUND(I314*H314,2)</f>
        <v>0</v>
      </c>
      <c r="BL314" s="17" t="s">
        <v>158</v>
      </c>
      <c r="BM314" s="156" t="s">
        <v>547</v>
      </c>
    </row>
    <row r="315" spans="1:65" s="13" customFormat="1">
      <c r="B315" s="158"/>
      <c r="D315" s="159" t="s">
        <v>160</v>
      </c>
      <c r="F315" s="161" t="s">
        <v>548</v>
      </c>
      <c r="H315" s="162">
        <v>16.122</v>
      </c>
      <c r="I315" s="163"/>
      <c r="L315" s="158"/>
      <c r="M315" s="164"/>
      <c r="N315" s="165"/>
      <c r="O315" s="165"/>
      <c r="P315" s="165"/>
      <c r="Q315" s="165"/>
      <c r="R315" s="165"/>
      <c r="S315" s="165"/>
      <c r="T315" s="166"/>
      <c r="AT315" s="160" t="s">
        <v>160</v>
      </c>
      <c r="AU315" s="160" t="s">
        <v>84</v>
      </c>
      <c r="AV315" s="13" t="s">
        <v>84</v>
      </c>
      <c r="AW315" s="13" t="s">
        <v>3</v>
      </c>
      <c r="AX315" s="13" t="s">
        <v>82</v>
      </c>
      <c r="AY315" s="160" t="s">
        <v>151</v>
      </c>
    </row>
    <row r="316" spans="1:65" s="2" customFormat="1" ht="44.25" customHeight="1">
      <c r="A316" s="32"/>
      <c r="B316" s="144"/>
      <c r="C316" s="145" t="s">
        <v>549</v>
      </c>
      <c r="D316" s="145" t="s">
        <v>153</v>
      </c>
      <c r="E316" s="146" t="s">
        <v>550</v>
      </c>
      <c r="F316" s="147" t="s">
        <v>551</v>
      </c>
      <c r="G316" s="148" t="s">
        <v>164</v>
      </c>
      <c r="H316" s="149">
        <v>0.59</v>
      </c>
      <c r="I316" s="150"/>
      <c r="J316" s="151">
        <f>ROUND(I316*H316,2)</f>
        <v>0</v>
      </c>
      <c r="K316" s="147" t="s">
        <v>157</v>
      </c>
      <c r="L316" s="33"/>
      <c r="M316" s="152" t="s">
        <v>1</v>
      </c>
      <c r="N316" s="153" t="s">
        <v>41</v>
      </c>
      <c r="O316" s="58"/>
      <c r="P316" s="154">
        <f>O316*H316</f>
        <v>0</v>
      </c>
      <c r="Q316" s="154">
        <v>1.1350000000000001E-2</v>
      </c>
      <c r="R316" s="154">
        <f>Q316*H316</f>
        <v>6.6965000000000002E-3</v>
      </c>
      <c r="S316" s="154">
        <v>0</v>
      </c>
      <c r="T316" s="155">
        <f>S316*H316</f>
        <v>0</v>
      </c>
      <c r="U316" s="32"/>
      <c r="V316" s="32"/>
      <c r="W316" s="32"/>
      <c r="X316" s="32"/>
      <c r="Y316" s="32"/>
      <c r="Z316" s="32"/>
      <c r="AA316" s="32"/>
      <c r="AB316" s="32"/>
      <c r="AC316" s="32"/>
      <c r="AD316" s="32"/>
      <c r="AE316" s="32"/>
      <c r="AR316" s="156" t="s">
        <v>158</v>
      </c>
      <c r="AT316" s="156" t="s">
        <v>153</v>
      </c>
      <c r="AU316" s="156" t="s">
        <v>84</v>
      </c>
      <c r="AY316" s="17" t="s">
        <v>151</v>
      </c>
      <c r="BE316" s="157">
        <f>IF(N316="základní",J316,0)</f>
        <v>0</v>
      </c>
      <c r="BF316" s="157">
        <f>IF(N316="snížená",J316,0)</f>
        <v>0</v>
      </c>
      <c r="BG316" s="157">
        <f>IF(N316="zákl. přenesená",J316,0)</f>
        <v>0</v>
      </c>
      <c r="BH316" s="157">
        <f>IF(N316="sníž. přenesená",J316,0)</f>
        <v>0</v>
      </c>
      <c r="BI316" s="157">
        <f>IF(N316="nulová",J316,0)</f>
        <v>0</v>
      </c>
      <c r="BJ316" s="17" t="s">
        <v>82</v>
      </c>
      <c r="BK316" s="157">
        <f>ROUND(I316*H316,2)</f>
        <v>0</v>
      </c>
      <c r="BL316" s="17" t="s">
        <v>158</v>
      </c>
      <c r="BM316" s="156" t="s">
        <v>552</v>
      </c>
    </row>
    <row r="317" spans="1:65" s="13" customFormat="1">
      <c r="B317" s="158"/>
      <c r="D317" s="159" t="s">
        <v>160</v>
      </c>
      <c r="E317" s="160" t="s">
        <v>1</v>
      </c>
      <c r="F317" s="161" t="s">
        <v>553</v>
      </c>
      <c r="H317" s="162">
        <v>0.59</v>
      </c>
      <c r="I317" s="163"/>
      <c r="L317" s="158"/>
      <c r="M317" s="164"/>
      <c r="N317" s="165"/>
      <c r="O317" s="165"/>
      <c r="P317" s="165"/>
      <c r="Q317" s="165"/>
      <c r="R317" s="165"/>
      <c r="S317" s="165"/>
      <c r="T317" s="166"/>
      <c r="AT317" s="160" t="s">
        <v>160</v>
      </c>
      <c r="AU317" s="160" t="s">
        <v>84</v>
      </c>
      <c r="AV317" s="13" t="s">
        <v>84</v>
      </c>
      <c r="AW317" s="13" t="s">
        <v>33</v>
      </c>
      <c r="AX317" s="13" t="s">
        <v>82</v>
      </c>
      <c r="AY317" s="160" t="s">
        <v>151</v>
      </c>
    </row>
    <row r="318" spans="1:65" s="2" customFormat="1" ht="24.2" customHeight="1">
      <c r="A318" s="32"/>
      <c r="B318" s="144"/>
      <c r="C318" s="175" t="s">
        <v>554</v>
      </c>
      <c r="D318" s="175" t="s">
        <v>208</v>
      </c>
      <c r="E318" s="176" t="s">
        <v>531</v>
      </c>
      <c r="F318" s="177" t="s">
        <v>532</v>
      </c>
      <c r="G318" s="178" t="s">
        <v>164</v>
      </c>
      <c r="H318" s="179">
        <v>0.62</v>
      </c>
      <c r="I318" s="180"/>
      <c r="J318" s="181">
        <f>ROUND(I318*H318,2)</f>
        <v>0</v>
      </c>
      <c r="K318" s="177" t="s">
        <v>157</v>
      </c>
      <c r="L318" s="182"/>
      <c r="M318" s="183" t="s">
        <v>1</v>
      </c>
      <c r="N318" s="184" t="s">
        <v>41</v>
      </c>
      <c r="O318" s="58"/>
      <c r="P318" s="154">
        <f>O318*H318</f>
        <v>0</v>
      </c>
      <c r="Q318" s="154">
        <v>4.8300000000000001E-3</v>
      </c>
      <c r="R318" s="154">
        <f>Q318*H318</f>
        <v>2.9946E-3</v>
      </c>
      <c r="S318" s="154">
        <v>0</v>
      </c>
      <c r="T318" s="155">
        <f>S318*H318</f>
        <v>0</v>
      </c>
      <c r="U318" s="32"/>
      <c r="V318" s="32"/>
      <c r="W318" s="32"/>
      <c r="X318" s="32"/>
      <c r="Y318" s="32"/>
      <c r="Z318" s="32"/>
      <c r="AA318" s="32"/>
      <c r="AB318" s="32"/>
      <c r="AC318" s="32"/>
      <c r="AD318" s="32"/>
      <c r="AE318" s="32"/>
      <c r="AR318" s="156" t="s">
        <v>191</v>
      </c>
      <c r="AT318" s="156" t="s">
        <v>208</v>
      </c>
      <c r="AU318" s="156" t="s">
        <v>84</v>
      </c>
      <c r="AY318" s="17" t="s">
        <v>151</v>
      </c>
      <c r="BE318" s="157">
        <f>IF(N318="základní",J318,0)</f>
        <v>0</v>
      </c>
      <c r="BF318" s="157">
        <f>IF(N318="snížená",J318,0)</f>
        <v>0</v>
      </c>
      <c r="BG318" s="157">
        <f>IF(N318="zákl. přenesená",J318,0)</f>
        <v>0</v>
      </c>
      <c r="BH318" s="157">
        <f>IF(N318="sníž. přenesená",J318,0)</f>
        <v>0</v>
      </c>
      <c r="BI318" s="157">
        <f>IF(N318="nulová",J318,0)</f>
        <v>0</v>
      </c>
      <c r="BJ318" s="17" t="s">
        <v>82</v>
      </c>
      <c r="BK318" s="157">
        <f>ROUND(I318*H318,2)</f>
        <v>0</v>
      </c>
      <c r="BL318" s="17" t="s">
        <v>158</v>
      </c>
      <c r="BM318" s="156" t="s">
        <v>555</v>
      </c>
    </row>
    <row r="319" spans="1:65" s="13" customFormat="1">
      <c r="B319" s="158"/>
      <c r="D319" s="159" t="s">
        <v>160</v>
      </c>
      <c r="F319" s="161" t="s">
        <v>556</v>
      </c>
      <c r="H319" s="162">
        <v>0.62</v>
      </c>
      <c r="I319" s="163"/>
      <c r="L319" s="158"/>
      <c r="M319" s="164"/>
      <c r="N319" s="165"/>
      <c r="O319" s="165"/>
      <c r="P319" s="165"/>
      <c r="Q319" s="165"/>
      <c r="R319" s="165"/>
      <c r="S319" s="165"/>
      <c r="T319" s="166"/>
      <c r="AT319" s="160" t="s">
        <v>160</v>
      </c>
      <c r="AU319" s="160" t="s">
        <v>84</v>
      </c>
      <c r="AV319" s="13" t="s">
        <v>84</v>
      </c>
      <c r="AW319" s="13" t="s">
        <v>3</v>
      </c>
      <c r="AX319" s="13" t="s">
        <v>82</v>
      </c>
      <c r="AY319" s="160" t="s">
        <v>151</v>
      </c>
    </row>
    <row r="320" spans="1:65" s="2" customFormat="1" ht="44.25" customHeight="1">
      <c r="A320" s="32"/>
      <c r="B320" s="144"/>
      <c r="C320" s="145" t="s">
        <v>557</v>
      </c>
      <c r="D320" s="145" t="s">
        <v>153</v>
      </c>
      <c r="E320" s="146" t="s">
        <v>558</v>
      </c>
      <c r="F320" s="147" t="s">
        <v>559</v>
      </c>
      <c r="G320" s="148" t="s">
        <v>164</v>
      </c>
      <c r="H320" s="149">
        <v>65.915000000000006</v>
      </c>
      <c r="I320" s="150"/>
      <c r="J320" s="151">
        <f>ROUND(I320*H320,2)</f>
        <v>0</v>
      </c>
      <c r="K320" s="147" t="s">
        <v>157</v>
      </c>
      <c r="L320" s="33"/>
      <c r="M320" s="152" t="s">
        <v>1</v>
      </c>
      <c r="N320" s="153" t="s">
        <v>41</v>
      </c>
      <c r="O320" s="58"/>
      <c r="P320" s="154">
        <f>O320*H320</f>
        <v>0</v>
      </c>
      <c r="Q320" s="154">
        <v>1.1599999999999999E-2</v>
      </c>
      <c r="R320" s="154">
        <f>Q320*H320</f>
        <v>0.76461400000000002</v>
      </c>
      <c r="S320" s="154">
        <v>0</v>
      </c>
      <c r="T320" s="155">
        <f>S320*H320</f>
        <v>0</v>
      </c>
      <c r="U320" s="32"/>
      <c r="V320" s="32"/>
      <c r="W320" s="32"/>
      <c r="X320" s="32"/>
      <c r="Y320" s="32"/>
      <c r="Z320" s="32"/>
      <c r="AA320" s="32"/>
      <c r="AB320" s="32"/>
      <c r="AC320" s="32"/>
      <c r="AD320" s="32"/>
      <c r="AE320" s="32"/>
      <c r="AR320" s="156" t="s">
        <v>158</v>
      </c>
      <c r="AT320" s="156" t="s">
        <v>153</v>
      </c>
      <c r="AU320" s="156" t="s">
        <v>84</v>
      </c>
      <c r="AY320" s="17" t="s">
        <v>151</v>
      </c>
      <c r="BE320" s="157">
        <f>IF(N320="základní",J320,0)</f>
        <v>0</v>
      </c>
      <c r="BF320" s="157">
        <f>IF(N320="snížená",J320,0)</f>
        <v>0</v>
      </c>
      <c r="BG320" s="157">
        <f>IF(N320="zákl. přenesená",J320,0)</f>
        <v>0</v>
      </c>
      <c r="BH320" s="157">
        <f>IF(N320="sníž. přenesená",J320,0)</f>
        <v>0</v>
      </c>
      <c r="BI320" s="157">
        <f>IF(N320="nulová",J320,0)</f>
        <v>0</v>
      </c>
      <c r="BJ320" s="17" t="s">
        <v>82</v>
      </c>
      <c r="BK320" s="157">
        <f>ROUND(I320*H320,2)</f>
        <v>0</v>
      </c>
      <c r="BL320" s="17" t="s">
        <v>158</v>
      </c>
      <c r="BM320" s="156" t="s">
        <v>560</v>
      </c>
    </row>
    <row r="321" spans="1:65" s="2" customFormat="1" ht="24.2" customHeight="1">
      <c r="A321" s="32"/>
      <c r="B321" s="144"/>
      <c r="C321" s="175" t="s">
        <v>561</v>
      </c>
      <c r="D321" s="175" t="s">
        <v>208</v>
      </c>
      <c r="E321" s="176" t="s">
        <v>562</v>
      </c>
      <c r="F321" s="177" t="s">
        <v>563</v>
      </c>
      <c r="G321" s="178" t="s">
        <v>164</v>
      </c>
      <c r="H321" s="179">
        <v>67.578000000000003</v>
      </c>
      <c r="I321" s="180"/>
      <c r="J321" s="181">
        <f>ROUND(I321*H321,2)</f>
        <v>0</v>
      </c>
      <c r="K321" s="177" t="s">
        <v>157</v>
      </c>
      <c r="L321" s="182"/>
      <c r="M321" s="183" t="s">
        <v>1</v>
      </c>
      <c r="N321" s="184" t="s">
        <v>41</v>
      </c>
      <c r="O321" s="58"/>
      <c r="P321" s="154">
        <f>O321*H321</f>
        <v>0</v>
      </c>
      <c r="Q321" s="154">
        <v>2.5000000000000001E-2</v>
      </c>
      <c r="R321" s="154">
        <f>Q321*H321</f>
        <v>1.6894500000000001</v>
      </c>
      <c r="S321" s="154">
        <v>0</v>
      </c>
      <c r="T321" s="155">
        <f>S321*H321</f>
        <v>0</v>
      </c>
      <c r="U321" s="32"/>
      <c r="V321" s="32"/>
      <c r="W321" s="32"/>
      <c r="X321" s="32"/>
      <c r="Y321" s="32"/>
      <c r="Z321" s="32"/>
      <c r="AA321" s="32"/>
      <c r="AB321" s="32"/>
      <c r="AC321" s="32"/>
      <c r="AD321" s="32"/>
      <c r="AE321" s="32"/>
      <c r="AR321" s="156" t="s">
        <v>191</v>
      </c>
      <c r="AT321" s="156" t="s">
        <v>208</v>
      </c>
      <c r="AU321" s="156" t="s">
        <v>84</v>
      </c>
      <c r="AY321" s="17" t="s">
        <v>151</v>
      </c>
      <c r="BE321" s="157">
        <f>IF(N321="základní",J321,0)</f>
        <v>0</v>
      </c>
      <c r="BF321" s="157">
        <f>IF(N321="snížená",J321,0)</f>
        <v>0</v>
      </c>
      <c r="BG321" s="157">
        <f>IF(N321="zákl. přenesená",J321,0)</f>
        <v>0</v>
      </c>
      <c r="BH321" s="157">
        <f>IF(N321="sníž. přenesená",J321,0)</f>
        <v>0</v>
      </c>
      <c r="BI321" s="157">
        <f>IF(N321="nulová",J321,0)</f>
        <v>0</v>
      </c>
      <c r="BJ321" s="17" t="s">
        <v>82</v>
      </c>
      <c r="BK321" s="157">
        <f>ROUND(I321*H321,2)</f>
        <v>0</v>
      </c>
      <c r="BL321" s="17" t="s">
        <v>158</v>
      </c>
      <c r="BM321" s="156" t="s">
        <v>564</v>
      </c>
    </row>
    <row r="322" spans="1:65" s="13" customFormat="1">
      <c r="B322" s="158"/>
      <c r="D322" s="159" t="s">
        <v>160</v>
      </c>
      <c r="E322" s="160" t="s">
        <v>1</v>
      </c>
      <c r="F322" s="161" t="s">
        <v>565</v>
      </c>
      <c r="H322" s="162">
        <v>64.36</v>
      </c>
      <c r="I322" s="163"/>
      <c r="L322" s="158"/>
      <c r="M322" s="164"/>
      <c r="N322" s="165"/>
      <c r="O322" s="165"/>
      <c r="P322" s="165"/>
      <c r="Q322" s="165"/>
      <c r="R322" s="165"/>
      <c r="S322" s="165"/>
      <c r="T322" s="166"/>
      <c r="AT322" s="160" t="s">
        <v>160</v>
      </c>
      <c r="AU322" s="160" t="s">
        <v>84</v>
      </c>
      <c r="AV322" s="13" t="s">
        <v>84</v>
      </c>
      <c r="AW322" s="13" t="s">
        <v>33</v>
      </c>
      <c r="AX322" s="13" t="s">
        <v>82</v>
      </c>
      <c r="AY322" s="160" t="s">
        <v>151</v>
      </c>
    </row>
    <row r="323" spans="1:65" s="13" customFormat="1">
      <c r="B323" s="158"/>
      <c r="D323" s="159" t="s">
        <v>160</v>
      </c>
      <c r="F323" s="161" t="s">
        <v>566</v>
      </c>
      <c r="H323" s="162">
        <v>67.578000000000003</v>
      </c>
      <c r="I323" s="163"/>
      <c r="L323" s="158"/>
      <c r="M323" s="164"/>
      <c r="N323" s="165"/>
      <c r="O323" s="165"/>
      <c r="P323" s="165"/>
      <c r="Q323" s="165"/>
      <c r="R323" s="165"/>
      <c r="S323" s="165"/>
      <c r="T323" s="166"/>
      <c r="AT323" s="160" t="s">
        <v>160</v>
      </c>
      <c r="AU323" s="160" t="s">
        <v>84</v>
      </c>
      <c r="AV323" s="13" t="s">
        <v>84</v>
      </c>
      <c r="AW323" s="13" t="s">
        <v>3</v>
      </c>
      <c r="AX323" s="13" t="s">
        <v>82</v>
      </c>
      <c r="AY323" s="160" t="s">
        <v>151</v>
      </c>
    </row>
    <row r="324" spans="1:65" s="2" customFormat="1" ht="16.5" customHeight="1">
      <c r="A324" s="32"/>
      <c r="B324" s="144"/>
      <c r="C324" s="175" t="s">
        <v>567</v>
      </c>
      <c r="D324" s="175" t="s">
        <v>208</v>
      </c>
      <c r="E324" s="176" t="s">
        <v>568</v>
      </c>
      <c r="F324" s="177" t="s">
        <v>569</v>
      </c>
      <c r="G324" s="178" t="s">
        <v>182</v>
      </c>
      <c r="H324" s="179">
        <v>11.307</v>
      </c>
      <c r="I324" s="180"/>
      <c r="J324" s="181">
        <f>ROUND(I324*H324,2)</f>
        <v>0</v>
      </c>
      <c r="K324" s="177" t="s">
        <v>1</v>
      </c>
      <c r="L324" s="182"/>
      <c r="M324" s="183" t="s">
        <v>1</v>
      </c>
      <c r="N324" s="184" t="s">
        <v>41</v>
      </c>
      <c r="O324" s="58"/>
      <c r="P324" s="154">
        <f>O324*H324</f>
        <v>0</v>
      </c>
      <c r="Q324" s="154">
        <v>5.0899999999999999E-3</v>
      </c>
      <c r="R324" s="154">
        <f>Q324*H324</f>
        <v>5.755263E-2</v>
      </c>
      <c r="S324" s="154">
        <v>0</v>
      </c>
      <c r="T324" s="155">
        <f>S324*H324</f>
        <v>0</v>
      </c>
      <c r="U324" s="32"/>
      <c r="V324" s="32"/>
      <c r="W324" s="32"/>
      <c r="X324" s="32"/>
      <c r="Y324" s="32"/>
      <c r="Z324" s="32"/>
      <c r="AA324" s="32"/>
      <c r="AB324" s="32"/>
      <c r="AC324" s="32"/>
      <c r="AD324" s="32"/>
      <c r="AE324" s="32"/>
      <c r="AR324" s="156" t="s">
        <v>191</v>
      </c>
      <c r="AT324" s="156" t="s">
        <v>208</v>
      </c>
      <c r="AU324" s="156" t="s">
        <v>84</v>
      </c>
      <c r="AY324" s="17" t="s">
        <v>151</v>
      </c>
      <c r="BE324" s="157">
        <f>IF(N324="základní",J324,0)</f>
        <v>0</v>
      </c>
      <c r="BF324" s="157">
        <f>IF(N324="snížená",J324,0)</f>
        <v>0</v>
      </c>
      <c r="BG324" s="157">
        <f>IF(N324="zákl. přenesená",J324,0)</f>
        <v>0</v>
      </c>
      <c r="BH324" s="157">
        <f>IF(N324="sníž. přenesená",J324,0)</f>
        <v>0</v>
      </c>
      <c r="BI324" s="157">
        <f>IF(N324="nulová",J324,0)</f>
        <v>0</v>
      </c>
      <c r="BJ324" s="17" t="s">
        <v>82</v>
      </c>
      <c r="BK324" s="157">
        <f>ROUND(I324*H324,2)</f>
        <v>0</v>
      </c>
      <c r="BL324" s="17" t="s">
        <v>158</v>
      </c>
      <c r="BM324" s="156" t="s">
        <v>570</v>
      </c>
    </row>
    <row r="325" spans="1:65" s="13" customFormat="1">
      <c r="B325" s="158"/>
      <c r="D325" s="159" t="s">
        <v>160</v>
      </c>
      <c r="E325" s="160" t="s">
        <v>1</v>
      </c>
      <c r="F325" s="161" t="s">
        <v>571</v>
      </c>
      <c r="H325" s="162">
        <v>10.769</v>
      </c>
      <c r="I325" s="163"/>
      <c r="L325" s="158"/>
      <c r="M325" s="164"/>
      <c r="N325" s="165"/>
      <c r="O325" s="165"/>
      <c r="P325" s="165"/>
      <c r="Q325" s="165"/>
      <c r="R325" s="165"/>
      <c r="S325" s="165"/>
      <c r="T325" s="166"/>
      <c r="AT325" s="160" t="s">
        <v>160</v>
      </c>
      <c r="AU325" s="160" t="s">
        <v>84</v>
      </c>
      <c r="AV325" s="13" t="s">
        <v>84</v>
      </c>
      <c r="AW325" s="13" t="s">
        <v>33</v>
      </c>
      <c r="AX325" s="13" t="s">
        <v>82</v>
      </c>
      <c r="AY325" s="160" t="s">
        <v>151</v>
      </c>
    </row>
    <row r="326" spans="1:65" s="13" customFormat="1">
      <c r="B326" s="158"/>
      <c r="D326" s="159" t="s">
        <v>160</v>
      </c>
      <c r="F326" s="161" t="s">
        <v>572</v>
      </c>
      <c r="H326" s="162">
        <v>11.307</v>
      </c>
      <c r="I326" s="163"/>
      <c r="L326" s="158"/>
      <c r="M326" s="164"/>
      <c r="N326" s="165"/>
      <c r="O326" s="165"/>
      <c r="P326" s="165"/>
      <c r="Q326" s="165"/>
      <c r="R326" s="165"/>
      <c r="S326" s="165"/>
      <c r="T326" s="166"/>
      <c r="AT326" s="160" t="s">
        <v>160</v>
      </c>
      <c r="AU326" s="160" t="s">
        <v>84</v>
      </c>
      <c r="AV326" s="13" t="s">
        <v>84</v>
      </c>
      <c r="AW326" s="13" t="s">
        <v>3</v>
      </c>
      <c r="AX326" s="13" t="s">
        <v>82</v>
      </c>
      <c r="AY326" s="160" t="s">
        <v>151</v>
      </c>
    </row>
    <row r="327" spans="1:65" s="2" customFormat="1" ht="24.2" customHeight="1">
      <c r="A327" s="32"/>
      <c r="B327" s="144"/>
      <c r="C327" s="145" t="s">
        <v>573</v>
      </c>
      <c r="D327" s="145" t="s">
        <v>153</v>
      </c>
      <c r="E327" s="146" t="s">
        <v>574</v>
      </c>
      <c r="F327" s="147" t="s">
        <v>575</v>
      </c>
      <c r="G327" s="148" t="s">
        <v>204</v>
      </c>
      <c r="H327" s="149">
        <v>16.899999999999999</v>
      </c>
      <c r="I327" s="150"/>
      <c r="J327" s="151">
        <f>ROUND(I327*H327,2)</f>
        <v>0</v>
      </c>
      <c r="K327" s="147" t="s">
        <v>157</v>
      </c>
      <c r="L327" s="33"/>
      <c r="M327" s="152" t="s">
        <v>1</v>
      </c>
      <c r="N327" s="153" t="s">
        <v>41</v>
      </c>
      <c r="O327" s="58"/>
      <c r="P327" s="154">
        <f>O327*H327</f>
        <v>0</v>
      </c>
      <c r="Q327" s="154">
        <v>5.0000000000000002E-5</v>
      </c>
      <c r="R327" s="154">
        <f>Q327*H327</f>
        <v>8.4499999999999994E-4</v>
      </c>
      <c r="S327" s="154">
        <v>0</v>
      </c>
      <c r="T327" s="155">
        <f>S327*H327</f>
        <v>0</v>
      </c>
      <c r="U327" s="32"/>
      <c r="V327" s="32"/>
      <c r="W327" s="32"/>
      <c r="X327" s="32"/>
      <c r="Y327" s="32"/>
      <c r="Z327" s="32"/>
      <c r="AA327" s="32"/>
      <c r="AB327" s="32"/>
      <c r="AC327" s="32"/>
      <c r="AD327" s="32"/>
      <c r="AE327" s="32"/>
      <c r="AR327" s="156" t="s">
        <v>158</v>
      </c>
      <c r="AT327" s="156" t="s">
        <v>153</v>
      </c>
      <c r="AU327" s="156" t="s">
        <v>84</v>
      </c>
      <c r="AY327" s="17" t="s">
        <v>151</v>
      </c>
      <c r="BE327" s="157">
        <f>IF(N327="základní",J327,0)</f>
        <v>0</v>
      </c>
      <c r="BF327" s="157">
        <f>IF(N327="snížená",J327,0)</f>
        <v>0</v>
      </c>
      <c r="BG327" s="157">
        <f>IF(N327="zákl. přenesená",J327,0)</f>
        <v>0</v>
      </c>
      <c r="BH327" s="157">
        <f>IF(N327="sníž. přenesená",J327,0)</f>
        <v>0</v>
      </c>
      <c r="BI327" s="157">
        <f>IF(N327="nulová",J327,0)</f>
        <v>0</v>
      </c>
      <c r="BJ327" s="17" t="s">
        <v>82</v>
      </c>
      <c r="BK327" s="157">
        <f>ROUND(I327*H327,2)</f>
        <v>0</v>
      </c>
      <c r="BL327" s="17" t="s">
        <v>158</v>
      </c>
      <c r="BM327" s="156" t="s">
        <v>576</v>
      </c>
    </row>
    <row r="328" spans="1:65" s="13" customFormat="1">
      <c r="B328" s="158"/>
      <c r="D328" s="159" t="s">
        <v>160</v>
      </c>
      <c r="E328" s="160" t="s">
        <v>1</v>
      </c>
      <c r="F328" s="161" t="s">
        <v>577</v>
      </c>
      <c r="H328" s="162">
        <v>16.899999999999999</v>
      </c>
      <c r="I328" s="163"/>
      <c r="L328" s="158"/>
      <c r="M328" s="164"/>
      <c r="N328" s="165"/>
      <c r="O328" s="165"/>
      <c r="P328" s="165"/>
      <c r="Q328" s="165"/>
      <c r="R328" s="165"/>
      <c r="S328" s="165"/>
      <c r="T328" s="166"/>
      <c r="AT328" s="160" t="s">
        <v>160</v>
      </c>
      <c r="AU328" s="160" t="s">
        <v>84</v>
      </c>
      <c r="AV328" s="13" t="s">
        <v>84</v>
      </c>
      <c r="AW328" s="13" t="s">
        <v>33</v>
      </c>
      <c r="AX328" s="13" t="s">
        <v>82</v>
      </c>
      <c r="AY328" s="160" t="s">
        <v>151</v>
      </c>
    </row>
    <row r="329" spans="1:65" s="2" customFormat="1" ht="24.2" customHeight="1">
      <c r="A329" s="32"/>
      <c r="B329" s="144"/>
      <c r="C329" s="175" t="s">
        <v>578</v>
      </c>
      <c r="D329" s="175" t="s">
        <v>208</v>
      </c>
      <c r="E329" s="176" t="s">
        <v>579</v>
      </c>
      <c r="F329" s="177" t="s">
        <v>580</v>
      </c>
      <c r="G329" s="178" t="s">
        <v>204</v>
      </c>
      <c r="H329" s="179">
        <v>17.745000000000001</v>
      </c>
      <c r="I329" s="180"/>
      <c r="J329" s="181">
        <f>ROUND(I329*H329,2)</f>
        <v>0</v>
      </c>
      <c r="K329" s="177" t="s">
        <v>157</v>
      </c>
      <c r="L329" s="182"/>
      <c r="M329" s="183" t="s">
        <v>1</v>
      </c>
      <c r="N329" s="184" t="s">
        <v>41</v>
      </c>
      <c r="O329" s="58"/>
      <c r="P329" s="154">
        <f>O329*H329</f>
        <v>0</v>
      </c>
      <c r="Q329" s="154">
        <v>5.9999999999999995E-4</v>
      </c>
      <c r="R329" s="154">
        <f>Q329*H329</f>
        <v>1.0647E-2</v>
      </c>
      <c r="S329" s="154">
        <v>0</v>
      </c>
      <c r="T329" s="155">
        <f>S329*H329</f>
        <v>0</v>
      </c>
      <c r="U329" s="32"/>
      <c r="V329" s="32"/>
      <c r="W329" s="32"/>
      <c r="X329" s="32"/>
      <c r="Y329" s="32"/>
      <c r="Z329" s="32"/>
      <c r="AA329" s="32"/>
      <c r="AB329" s="32"/>
      <c r="AC329" s="32"/>
      <c r="AD329" s="32"/>
      <c r="AE329" s="32"/>
      <c r="AR329" s="156" t="s">
        <v>191</v>
      </c>
      <c r="AT329" s="156" t="s">
        <v>208</v>
      </c>
      <c r="AU329" s="156" t="s">
        <v>84</v>
      </c>
      <c r="AY329" s="17" t="s">
        <v>151</v>
      </c>
      <c r="BE329" s="157">
        <f>IF(N329="základní",J329,0)</f>
        <v>0</v>
      </c>
      <c r="BF329" s="157">
        <f>IF(N329="snížená",J329,0)</f>
        <v>0</v>
      </c>
      <c r="BG329" s="157">
        <f>IF(N329="zákl. přenesená",J329,0)</f>
        <v>0</v>
      </c>
      <c r="BH329" s="157">
        <f>IF(N329="sníž. přenesená",J329,0)</f>
        <v>0</v>
      </c>
      <c r="BI329" s="157">
        <f>IF(N329="nulová",J329,0)</f>
        <v>0</v>
      </c>
      <c r="BJ329" s="17" t="s">
        <v>82</v>
      </c>
      <c r="BK329" s="157">
        <f>ROUND(I329*H329,2)</f>
        <v>0</v>
      </c>
      <c r="BL329" s="17" t="s">
        <v>158</v>
      </c>
      <c r="BM329" s="156" t="s">
        <v>581</v>
      </c>
    </row>
    <row r="330" spans="1:65" s="13" customFormat="1">
      <c r="B330" s="158"/>
      <c r="D330" s="159" t="s">
        <v>160</v>
      </c>
      <c r="F330" s="161" t="s">
        <v>582</v>
      </c>
      <c r="H330" s="162">
        <v>17.745000000000001</v>
      </c>
      <c r="I330" s="163"/>
      <c r="L330" s="158"/>
      <c r="M330" s="164"/>
      <c r="N330" s="165"/>
      <c r="O330" s="165"/>
      <c r="P330" s="165"/>
      <c r="Q330" s="165"/>
      <c r="R330" s="165"/>
      <c r="S330" s="165"/>
      <c r="T330" s="166"/>
      <c r="AT330" s="160" t="s">
        <v>160</v>
      </c>
      <c r="AU330" s="160" t="s">
        <v>84</v>
      </c>
      <c r="AV330" s="13" t="s">
        <v>84</v>
      </c>
      <c r="AW330" s="13" t="s">
        <v>3</v>
      </c>
      <c r="AX330" s="13" t="s">
        <v>82</v>
      </c>
      <c r="AY330" s="160" t="s">
        <v>151</v>
      </c>
    </row>
    <row r="331" spans="1:65" s="2" customFormat="1" ht="16.5" customHeight="1">
      <c r="A331" s="32"/>
      <c r="B331" s="144"/>
      <c r="C331" s="145" t="s">
        <v>583</v>
      </c>
      <c r="D331" s="145" t="s">
        <v>153</v>
      </c>
      <c r="E331" s="146" t="s">
        <v>584</v>
      </c>
      <c r="F331" s="147" t="s">
        <v>585</v>
      </c>
      <c r="G331" s="148" t="s">
        <v>204</v>
      </c>
      <c r="H331" s="149">
        <v>25.2</v>
      </c>
      <c r="I331" s="150"/>
      <c r="J331" s="151">
        <f>ROUND(I331*H331,2)</f>
        <v>0</v>
      </c>
      <c r="K331" s="147" t="s">
        <v>157</v>
      </c>
      <c r="L331" s="33"/>
      <c r="M331" s="152" t="s">
        <v>1</v>
      </c>
      <c r="N331" s="153" t="s">
        <v>41</v>
      </c>
      <c r="O331" s="58"/>
      <c r="P331" s="154">
        <f>O331*H331</f>
        <v>0</v>
      </c>
      <c r="Q331" s="154">
        <v>0</v>
      </c>
      <c r="R331" s="154">
        <f>Q331*H331</f>
        <v>0</v>
      </c>
      <c r="S331" s="154">
        <v>0</v>
      </c>
      <c r="T331" s="155">
        <f>S331*H331</f>
        <v>0</v>
      </c>
      <c r="U331" s="32"/>
      <c r="V331" s="32"/>
      <c r="W331" s="32"/>
      <c r="X331" s="32"/>
      <c r="Y331" s="32"/>
      <c r="Z331" s="32"/>
      <c r="AA331" s="32"/>
      <c r="AB331" s="32"/>
      <c r="AC331" s="32"/>
      <c r="AD331" s="32"/>
      <c r="AE331" s="32"/>
      <c r="AR331" s="156" t="s">
        <v>158</v>
      </c>
      <c r="AT331" s="156" t="s">
        <v>153</v>
      </c>
      <c r="AU331" s="156" t="s">
        <v>84</v>
      </c>
      <c r="AY331" s="17" t="s">
        <v>151</v>
      </c>
      <c r="BE331" s="157">
        <f>IF(N331="základní",J331,0)</f>
        <v>0</v>
      </c>
      <c r="BF331" s="157">
        <f>IF(N331="snížená",J331,0)</f>
        <v>0</v>
      </c>
      <c r="BG331" s="157">
        <f>IF(N331="zákl. přenesená",J331,0)</f>
        <v>0</v>
      </c>
      <c r="BH331" s="157">
        <f>IF(N331="sníž. přenesená",J331,0)</f>
        <v>0</v>
      </c>
      <c r="BI331" s="157">
        <f>IF(N331="nulová",J331,0)</f>
        <v>0</v>
      </c>
      <c r="BJ331" s="17" t="s">
        <v>82</v>
      </c>
      <c r="BK331" s="157">
        <f>ROUND(I331*H331,2)</f>
        <v>0</v>
      </c>
      <c r="BL331" s="17" t="s">
        <v>158</v>
      </c>
      <c r="BM331" s="156" t="s">
        <v>586</v>
      </c>
    </row>
    <row r="332" spans="1:65" s="13" customFormat="1">
      <c r="B332" s="158"/>
      <c r="D332" s="159" t="s">
        <v>160</v>
      </c>
      <c r="E332" s="160" t="s">
        <v>1</v>
      </c>
      <c r="F332" s="161" t="s">
        <v>587</v>
      </c>
      <c r="H332" s="162">
        <v>5.8</v>
      </c>
      <c r="I332" s="163"/>
      <c r="L332" s="158"/>
      <c r="M332" s="164"/>
      <c r="N332" s="165"/>
      <c r="O332" s="165"/>
      <c r="P332" s="165"/>
      <c r="Q332" s="165"/>
      <c r="R332" s="165"/>
      <c r="S332" s="165"/>
      <c r="T332" s="166"/>
      <c r="AT332" s="160" t="s">
        <v>160</v>
      </c>
      <c r="AU332" s="160" t="s">
        <v>84</v>
      </c>
      <c r="AV332" s="13" t="s">
        <v>84</v>
      </c>
      <c r="AW332" s="13" t="s">
        <v>33</v>
      </c>
      <c r="AX332" s="13" t="s">
        <v>76</v>
      </c>
      <c r="AY332" s="160" t="s">
        <v>151</v>
      </c>
    </row>
    <row r="333" spans="1:65" s="13" customFormat="1">
      <c r="B333" s="158"/>
      <c r="D333" s="159" t="s">
        <v>160</v>
      </c>
      <c r="E333" s="160" t="s">
        <v>1</v>
      </c>
      <c r="F333" s="161" t="s">
        <v>588</v>
      </c>
      <c r="H333" s="162">
        <v>4</v>
      </c>
      <c r="I333" s="163"/>
      <c r="L333" s="158"/>
      <c r="M333" s="164"/>
      <c r="N333" s="165"/>
      <c r="O333" s="165"/>
      <c r="P333" s="165"/>
      <c r="Q333" s="165"/>
      <c r="R333" s="165"/>
      <c r="S333" s="165"/>
      <c r="T333" s="166"/>
      <c r="AT333" s="160" t="s">
        <v>160</v>
      </c>
      <c r="AU333" s="160" t="s">
        <v>84</v>
      </c>
      <c r="AV333" s="13" t="s">
        <v>84</v>
      </c>
      <c r="AW333" s="13" t="s">
        <v>33</v>
      </c>
      <c r="AX333" s="13" t="s">
        <v>76</v>
      </c>
      <c r="AY333" s="160" t="s">
        <v>151</v>
      </c>
    </row>
    <row r="334" spans="1:65" s="13" customFormat="1">
      <c r="B334" s="158"/>
      <c r="D334" s="159" t="s">
        <v>160</v>
      </c>
      <c r="E334" s="160" t="s">
        <v>1</v>
      </c>
      <c r="F334" s="161" t="s">
        <v>589</v>
      </c>
      <c r="H334" s="162">
        <v>15.4</v>
      </c>
      <c r="I334" s="163"/>
      <c r="L334" s="158"/>
      <c r="M334" s="164"/>
      <c r="N334" s="165"/>
      <c r="O334" s="165"/>
      <c r="P334" s="165"/>
      <c r="Q334" s="165"/>
      <c r="R334" s="165"/>
      <c r="S334" s="165"/>
      <c r="T334" s="166"/>
      <c r="AT334" s="160" t="s">
        <v>160</v>
      </c>
      <c r="AU334" s="160" t="s">
        <v>84</v>
      </c>
      <c r="AV334" s="13" t="s">
        <v>84</v>
      </c>
      <c r="AW334" s="13" t="s">
        <v>33</v>
      </c>
      <c r="AX334" s="13" t="s">
        <v>76</v>
      </c>
      <c r="AY334" s="160" t="s">
        <v>151</v>
      </c>
    </row>
    <row r="335" spans="1:65" s="14" customFormat="1">
      <c r="B335" s="167"/>
      <c r="D335" s="159" t="s">
        <v>160</v>
      </c>
      <c r="E335" s="168" t="s">
        <v>1</v>
      </c>
      <c r="F335" s="169" t="s">
        <v>190</v>
      </c>
      <c r="H335" s="170">
        <v>25.2</v>
      </c>
      <c r="I335" s="171"/>
      <c r="L335" s="167"/>
      <c r="M335" s="172"/>
      <c r="N335" s="173"/>
      <c r="O335" s="173"/>
      <c r="P335" s="173"/>
      <c r="Q335" s="173"/>
      <c r="R335" s="173"/>
      <c r="S335" s="173"/>
      <c r="T335" s="174"/>
      <c r="AT335" s="168" t="s">
        <v>160</v>
      </c>
      <c r="AU335" s="168" t="s">
        <v>84</v>
      </c>
      <c r="AV335" s="14" t="s">
        <v>158</v>
      </c>
      <c r="AW335" s="14" t="s">
        <v>33</v>
      </c>
      <c r="AX335" s="14" t="s">
        <v>82</v>
      </c>
      <c r="AY335" s="168" t="s">
        <v>151</v>
      </c>
    </row>
    <row r="336" spans="1:65" s="2" customFormat="1" ht="21.75" customHeight="1">
      <c r="A336" s="32"/>
      <c r="B336" s="144"/>
      <c r="C336" s="175" t="s">
        <v>590</v>
      </c>
      <c r="D336" s="175" t="s">
        <v>208</v>
      </c>
      <c r="E336" s="176" t="s">
        <v>591</v>
      </c>
      <c r="F336" s="177" t="s">
        <v>592</v>
      </c>
      <c r="G336" s="178" t="s">
        <v>204</v>
      </c>
      <c r="H336" s="179">
        <v>15.4</v>
      </c>
      <c r="I336" s="180"/>
      <c r="J336" s="181">
        <f>ROUND(I336*H336,2)</f>
        <v>0</v>
      </c>
      <c r="K336" s="177" t="s">
        <v>157</v>
      </c>
      <c r="L336" s="182"/>
      <c r="M336" s="183" t="s">
        <v>1</v>
      </c>
      <c r="N336" s="184" t="s">
        <v>41</v>
      </c>
      <c r="O336" s="58"/>
      <c r="P336" s="154">
        <f>O336*H336</f>
        <v>0</v>
      </c>
      <c r="Q336" s="154">
        <v>1.2E-4</v>
      </c>
      <c r="R336" s="154">
        <f>Q336*H336</f>
        <v>1.848E-3</v>
      </c>
      <c r="S336" s="154">
        <v>0</v>
      </c>
      <c r="T336" s="155">
        <f>S336*H336</f>
        <v>0</v>
      </c>
      <c r="U336" s="32"/>
      <c r="V336" s="32"/>
      <c r="W336" s="32"/>
      <c r="X336" s="32"/>
      <c r="Y336" s="32"/>
      <c r="Z336" s="32"/>
      <c r="AA336" s="32"/>
      <c r="AB336" s="32"/>
      <c r="AC336" s="32"/>
      <c r="AD336" s="32"/>
      <c r="AE336" s="32"/>
      <c r="AR336" s="156" t="s">
        <v>191</v>
      </c>
      <c r="AT336" s="156" t="s">
        <v>208</v>
      </c>
      <c r="AU336" s="156" t="s">
        <v>84</v>
      </c>
      <c r="AY336" s="17" t="s">
        <v>151</v>
      </c>
      <c r="BE336" s="157">
        <f>IF(N336="základní",J336,0)</f>
        <v>0</v>
      </c>
      <c r="BF336" s="157">
        <f>IF(N336="snížená",J336,0)</f>
        <v>0</v>
      </c>
      <c r="BG336" s="157">
        <f>IF(N336="zákl. přenesená",J336,0)</f>
        <v>0</v>
      </c>
      <c r="BH336" s="157">
        <f>IF(N336="sníž. přenesená",J336,0)</f>
        <v>0</v>
      </c>
      <c r="BI336" s="157">
        <f>IF(N336="nulová",J336,0)</f>
        <v>0</v>
      </c>
      <c r="BJ336" s="17" t="s">
        <v>82</v>
      </c>
      <c r="BK336" s="157">
        <f>ROUND(I336*H336,2)</f>
        <v>0</v>
      </c>
      <c r="BL336" s="17" t="s">
        <v>158</v>
      </c>
      <c r="BM336" s="156" t="s">
        <v>593</v>
      </c>
    </row>
    <row r="337" spans="1:65" s="2" customFormat="1" ht="24.2" customHeight="1">
      <c r="A337" s="32"/>
      <c r="B337" s="144"/>
      <c r="C337" s="175" t="s">
        <v>594</v>
      </c>
      <c r="D337" s="175" t="s">
        <v>208</v>
      </c>
      <c r="E337" s="176" t="s">
        <v>595</v>
      </c>
      <c r="F337" s="177" t="s">
        <v>596</v>
      </c>
      <c r="G337" s="178" t="s">
        <v>204</v>
      </c>
      <c r="H337" s="179">
        <v>5.8</v>
      </c>
      <c r="I337" s="180"/>
      <c r="J337" s="181">
        <f>ROUND(I337*H337,2)</f>
        <v>0</v>
      </c>
      <c r="K337" s="177" t="s">
        <v>157</v>
      </c>
      <c r="L337" s="182"/>
      <c r="M337" s="183" t="s">
        <v>1</v>
      </c>
      <c r="N337" s="184" t="s">
        <v>41</v>
      </c>
      <c r="O337" s="58"/>
      <c r="P337" s="154">
        <f>O337*H337</f>
        <v>0</v>
      </c>
      <c r="Q337" s="154">
        <v>2.9999999999999997E-4</v>
      </c>
      <c r="R337" s="154">
        <f>Q337*H337</f>
        <v>1.7399999999999998E-3</v>
      </c>
      <c r="S337" s="154">
        <v>0</v>
      </c>
      <c r="T337" s="155">
        <f>S337*H337</f>
        <v>0</v>
      </c>
      <c r="U337" s="32"/>
      <c r="V337" s="32"/>
      <c r="W337" s="32"/>
      <c r="X337" s="32"/>
      <c r="Y337" s="32"/>
      <c r="Z337" s="32"/>
      <c r="AA337" s="32"/>
      <c r="AB337" s="32"/>
      <c r="AC337" s="32"/>
      <c r="AD337" s="32"/>
      <c r="AE337" s="32"/>
      <c r="AR337" s="156" t="s">
        <v>191</v>
      </c>
      <c r="AT337" s="156" t="s">
        <v>208</v>
      </c>
      <c r="AU337" s="156" t="s">
        <v>84</v>
      </c>
      <c r="AY337" s="17" t="s">
        <v>151</v>
      </c>
      <c r="BE337" s="157">
        <f>IF(N337="základní",J337,0)</f>
        <v>0</v>
      </c>
      <c r="BF337" s="157">
        <f>IF(N337="snížená",J337,0)</f>
        <v>0</v>
      </c>
      <c r="BG337" s="157">
        <f>IF(N337="zákl. přenesená",J337,0)</f>
        <v>0</v>
      </c>
      <c r="BH337" s="157">
        <f>IF(N337="sníž. přenesená",J337,0)</f>
        <v>0</v>
      </c>
      <c r="BI337" s="157">
        <f>IF(N337="nulová",J337,0)</f>
        <v>0</v>
      </c>
      <c r="BJ337" s="17" t="s">
        <v>82</v>
      </c>
      <c r="BK337" s="157">
        <f>ROUND(I337*H337,2)</f>
        <v>0</v>
      </c>
      <c r="BL337" s="17" t="s">
        <v>158</v>
      </c>
      <c r="BM337" s="156" t="s">
        <v>597</v>
      </c>
    </row>
    <row r="338" spans="1:65" s="2" customFormat="1" ht="21.75" customHeight="1">
      <c r="A338" s="32"/>
      <c r="B338" s="144"/>
      <c r="C338" s="175" t="s">
        <v>598</v>
      </c>
      <c r="D338" s="175" t="s">
        <v>208</v>
      </c>
      <c r="E338" s="176" t="s">
        <v>599</v>
      </c>
      <c r="F338" s="177" t="s">
        <v>600</v>
      </c>
      <c r="G338" s="178" t="s">
        <v>204</v>
      </c>
      <c r="H338" s="179">
        <v>4</v>
      </c>
      <c r="I338" s="180"/>
      <c r="J338" s="181">
        <f>ROUND(I338*H338,2)</f>
        <v>0</v>
      </c>
      <c r="K338" s="177" t="s">
        <v>157</v>
      </c>
      <c r="L338" s="182"/>
      <c r="M338" s="183" t="s">
        <v>1</v>
      </c>
      <c r="N338" s="184" t="s">
        <v>41</v>
      </c>
      <c r="O338" s="58"/>
      <c r="P338" s="154">
        <f>O338*H338</f>
        <v>0</v>
      </c>
      <c r="Q338" s="154">
        <v>2.0000000000000001E-4</v>
      </c>
      <c r="R338" s="154">
        <f>Q338*H338</f>
        <v>8.0000000000000004E-4</v>
      </c>
      <c r="S338" s="154">
        <v>0</v>
      </c>
      <c r="T338" s="155">
        <f>S338*H338</f>
        <v>0</v>
      </c>
      <c r="U338" s="32"/>
      <c r="V338" s="32"/>
      <c r="W338" s="32"/>
      <c r="X338" s="32"/>
      <c r="Y338" s="32"/>
      <c r="Z338" s="32"/>
      <c r="AA338" s="32"/>
      <c r="AB338" s="32"/>
      <c r="AC338" s="32"/>
      <c r="AD338" s="32"/>
      <c r="AE338" s="32"/>
      <c r="AR338" s="156" t="s">
        <v>191</v>
      </c>
      <c r="AT338" s="156" t="s">
        <v>208</v>
      </c>
      <c r="AU338" s="156" t="s">
        <v>84</v>
      </c>
      <c r="AY338" s="17" t="s">
        <v>151</v>
      </c>
      <c r="BE338" s="157">
        <f>IF(N338="základní",J338,0)</f>
        <v>0</v>
      </c>
      <c r="BF338" s="157">
        <f>IF(N338="snížená",J338,0)</f>
        <v>0</v>
      </c>
      <c r="BG338" s="157">
        <f>IF(N338="zákl. přenesená",J338,0)</f>
        <v>0</v>
      </c>
      <c r="BH338" s="157">
        <f>IF(N338="sníž. přenesená",J338,0)</f>
        <v>0</v>
      </c>
      <c r="BI338" s="157">
        <f>IF(N338="nulová",J338,0)</f>
        <v>0</v>
      </c>
      <c r="BJ338" s="17" t="s">
        <v>82</v>
      </c>
      <c r="BK338" s="157">
        <f>ROUND(I338*H338,2)</f>
        <v>0</v>
      </c>
      <c r="BL338" s="17" t="s">
        <v>158</v>
      </c>
      <c r="BM338" s="156" t="s">
        <v>601</v>
      </c>
    </row>
    <row r="339" spans="1:65" s="2" customFormat="1" ht="24.2" customHeight="1">
      <c r="A339" s="32"/>
      <c r="B339" s="144"/>
      <c r="C339" s="145" t="s">
        <v>602</v>
      </c>
      <c r="D339" s="145" t="s">
        <v>153</v>
      </c>
      <c r="E339" s="146" t="s">
        <v>603</v>
      </c>
      <c r="F339" s="147" t="s">
        <v>604</v>
      </c>
      <c r="G339" s="148" t="s">
        <v>164</v>
      </c>
      <c r="H339" s="149">
        <v>107.64</v>
      </c>
      <c r="I339" s="150"/>
      <c r="J339" s="151">
        <f>ROUND(I339*H339,2)</f>
        <v>0</v>
      </c>
      <c r="K339" s="147" t="s">
        <v>1</v>
      </c>
      <c r="L339" s="33"/>
      <c r="M339" s="152" t="s">
        <v>1</v>
      </c>
      <c r="N339" s="153" t="s">
        <v>41</v>
      </c>
      <c r="O339" s="58"/>
      <c r="P339" s="154">
        <f>O339*H339</f>
        <v>0</v>
      </c>
      <c r="Q339" s="154">
        <v>2.7000000000000001E-3</v>
      </c>
      <c r="R339" s="154">
        <f>Q339*H339</f>
        <v>0.290628</v>
      </c>
      <c r="S339" s="154">
        <v>0</v>
      </c>
      <c r="T339" s="155">
        <f>S339*H339</f>
        <v>0</v>
      </c>
      <c r="U339" s="32"/>
      <c r="V339" s="32"/>
      <c r="W339" s="32"/>
      <c r="X339" s="32"/>
      <c r="Y339" s="32"/>
      <c r="Z339" s="32"/>
      <c r="AA339" s="32"/>
      <c r="AB339" s="32"/>
      <c r="AC339" s="32"/>
      <c r="AD339" s="32"/>
      <c r="AE339" s="32"/>
      <c r="AR339" s="156" t="s">
        <v>158</v>
      </c>
      <c r="AT339" s="156" t="s">
        <v>153</v>
      </c>
      <c r="AU339" s="156" t="s">
        <v>84</v>
      </c>
      <c r="AY339" s="17" t="s">
        <v>151</v>
      </c>
      <c r="BE339" s="157">
        <f>IF(N339="základní",J339,0)</f>
        <v>0</v>
      </c>
      <c r="BF339" s="157">
        <f>IF(N339="snížená",J339,0)</f>
        <v>0</v>
      </c>
      <c r="BG339" s="157">
        <f>IF(N339="zákl. přenesená",J339,0)</f>
        <v>0</v>
      </c>
      <c r="BH339" s="157">
        <f>IF(N339="sníž. přenesená",J339,0)</f>
        <v>0</v>
      </c>
      <c r="BI339" s="157">
        <f>IF(N339="nulová",J339,0)</f>
        <v>0</v>
      </c>
      <c r="BJ339" s="17" t="s">
        <v>82</v>
      </c>
      <c r="BK339" s="157">
        <f>ROUND(I339*H339,2)</f>
        <v>0</v>
      </c>
      <c r="BL339" s="17" t="s">
        <v>158</v>
      </c>
      <c r="BM339" s="156" t="s">
        <v>605</v>
      </c>
    </row>
    <row r="340" spans="1:65" s="13" customFormat="1">
      <c r="B340" s="158"/>
      <c r="D340" s="159" t="s">
        <v>160</v>
      </c>
      <c r="E340" s="160" t="s">
        <v>1</v>
      </c>
      <c r="F340" s="161" t="s">
        <v>606</v>
      </c>
      <c r="H340" s="162">
        <v>104.399</v>
      </c>
      <c r="I340" s="163"/>
      <c r="L340" s="158"/>
      <c r="M340" s="164"/>
      <c r="N340" s="165"/>
      <c r="O340" s="165"/>
      <c r="P340" s="165"/>
      <c r="Q340" s="165"/>
      <c r="R340" s="165"/>
      <c r="S340" s="165"/>
      <c r="T340" s="166"/>
      <c r="AT340" s="160" t="s">
        <v>160</v>
      </c>
      <c r="AU340" s="160" t="s">
        <v>84</v>
      </c>
      <c r="AV340" s="13" t="s">
        <v>84</v>
      </c>
      <c r="AW340" s="13" t="s">
        <v>33</v>
      </c>
      <c r="AX340" s="13" t="s">
        <v>76</v>
      </c>
      <c r="AY340" s="160" t="s">
        <v>151</v>
      </c>
    </row>
    <row r="341" spans="1:65" s="13" customFormat="1">
      <c r="B341" s="158"/>
      <c r="D341" s="159" t="s">
        <v>160</v>
      </c>
      <c r="E341" s="160" t="s">
        <v>1</v>
      </c>
      <c r="F341" s="161" t="s">
        <v>607</v>
      </c>
      <c r="H341" s="162">
        <v>-0.64500000000000002</v>
      </c>
      <c r="I341" s="163"/>
      <c r="L341" s="158"/>
      <c r="M341" s="164"/>
      <c r="N341" s="165"/>
      <c r="O341" s="165"/>
      <c r="P341" s="165"/>
      <c r="Q341" s="165"/>
      <c r="R341" s="165"/>
      <c r="S341" s="165"/>
      <c r="T341" s="166"/>
      <c r="AT341" s="160" t="s">
        <v>160</v>
      </c>
      <c r="AU341" s="160" t="s">
        <v>84</v>
      </c>
      <c r="AV341" s="13" t="s">
        <v>84</v>
      </c>
      <c r="AW341" s="13" t="s">
        <v>33</v>
      </c>
      <c r="AX341" s="13" t="s">
        <v>76</v>
      </c>
      <c r="AY341" s="160" t="s">
        <v>151</v>
      </c>
    </row>
    <row r="342" spans="1:65" s="13" customFormat="1">
      <c r="B342" s="158"/>
      <c r="D342" s="159" t="s">
        <v>160</v>
      </c>
      <c r="E342" s="160" t="s">
        <v>1</v>
      </c>
      <c r="F342" s="161" t="s">
        <v>608</v>
      </c>
      <c r="H342" s="162">
        <v>3.3279999999999998</v>
      </c>
      <c r="I342" s="163"/>
      <c r="L342" s="158"/>
      <c r="M342" s="164"/>
      <c r="N342" s="165"/>
      <c r="O342" s="165"/>
      <c r="P342" s="165"/>
      <c r="Q342" s="165"/>
      <c r="R342" s="165"/>
      <c r="S342" s="165"/>
      <c r="T342" s="166"/>
      <c r="AT342" s="160" t="s">
        <v>160</v>
      </c>
      <c r="AU342" s="160" t="s">
        <v>84</v>
      </c>
      <c r="AV342" s="13" t="s">
        <v>84</v>
      </c>
      <c r="AW342" s="13" t="s">
        <v>33</v>
      </c>
      <c r="AX342" s="13" t="s">
        <v>76</v>
      </c>
      <c r="AY342" s="160" t="s">
        <v>151</v>
      </c>
    </row>
    <row r="343" spans="1:65" s="13" customFormat="1">
      <c r="B343" s="158"/>
      <c r="D343" s="159" t="s">
        <v>160</v>
      </c>
      <c r="E343" s="160" t="s">
        <v>1</v>
      </c>
      <c r="F343" s="161" t="s">
        <v>609</v>
      </c>
      <c r="H343" s="162">
        <v>0.55800000000000005</v>
      </c>
      <c r="I343" s="163"/>
      <c r="L343" s="158"/>
      <c r="M343" s="164"/>
      <c r="N343" s="165"/>
      <c r="O343" s="165"/>
      <c r="P343" s="165"/>
      <c r="Q343" s="165"/>
      <c r="R343" s="165"/>
      <c r="S343" s="165"/>
      <c r="T343" s="166"/>
      <c r="AT343" s="160" t="s">
        <v>160</v>
      </c>
      <c r="AU343" s="160" t="s">
        <v>84</v>
      </c>
      <c r="AV343" s="13" t="s">
        <v>84</v>
      </c>
      <c r="AW343" s="13" t="s">
        <v>33</v>
      </c>
      <c r="AX343" s="13" t="s">
        <v>76</v>
      </c>
      <c r="AY343" s="160" t="s">
        <v>151</v>
      </c>
    </row>
    <row r="344" spans="1:65" s="14" customFormat="1">
      <c r="B344" s="167"/>
      <c r="D344" s="159" t="s">
        <v>160</v>
      </c>
      <c r="E344" s="168" t="s">
        <v>1</v>
      </c>
      <c r="F344" s="169" t="s">
        <v>190</v>
      </c>
      <c r="H344" s="170">
        <v>107.64</v>
      </c>
      <c r="I344" s="171"/>
      <c r="L344" s="167"/>
      <c r="M344" s="172"/>
      <c r="N344" s="173"/>
      <c r="O344" s="173"/>
      <c r="P344" s="173"/>
      <c r="Q344" s="173"/>
      <c r="R344" s="173"/>
      <c r="S344" s="173"/>
      <c r="T344" s="174"/>
      <c r="AT344" s="168" t="s">
        <v>160</v>
      </c>
      <c r="AU344" s="168" t="s">
        <v>84</v>
      </c>
      <c r="AV344" s="14" t="s">
        <v>158</v>
      </c>
      <c r="AW344" s="14" t="s">
        <v>33</v>
      </c>
      <c r="AX344" s="14" t="s">
        <v>82</v>
      </c>
      <c r="AY344" s="168" t="s">
        <v>151</v>
      </c>
    </row>
    <row r="345" spans="1:65" s="2" customFormat="1" ht="24.2" customHeight="1">
      <c r="A345" s="32"/>
      <c r="B345" s="144"/>
      <c r="C345" s="145" t="s">
        <v>610</v>
      </c>
      <c r="D345" s="145" t="s">
        <v>153</v>
      </c>
      <c r="E345" s="146" t="s">
        <v>611</v>
      </c>
      <c r="F345" s="147" t="s">
        <v>612</v>
      </c>
      <c r="G345" s="148" t="s">
        <v>164</v>
      </c>
      <c r="H345" s="149">
        <v>47.7</v>
      </c>
      <c r="I345" s="150"/>
      <c r="J345" s="151">
        <f>ROUND(I345*H345,2)</f>
        <v>0</v>
      </c>
      <c r="K345" s="147" t="s">
        <v>1</v>
      </c>
      <c r="L345" s="33"/>
      <c r="M345" s="152" t="s">
        <v>1</v>
      </c>
      <c r="N345" s="153" t="s">
        <v>41</v>
      </c>
      <c r="O345" s="58"/>
      <c r="P345" s="154">
        <f>O345*H345</f>
        <v>0</v>
      </c>
      <c r="Q345" s="154">
        <v>0.11</v>
      </c>
      <c r="R345" s="154">
        <f>Q345*H345</f>
        <v>5.2470000000000008</v>
      </c>
      <c r="S345" s="154">
        <v>0</v>
      </c>
      <c r="T345" s="155">
        <f>S345*H345</f>
        <v>0</v>
      </c>
      <c r="U345" s="32"/>
      <c r="V345" s="32"/>
      <c r="W345" s="32"/>
      <c r="X345" s="32"/>
      <c r="Y345" s="32"/>
      <c r="Z345" s="32"/>
      <c r="AA345" s="32"/>
      <c r="AB345" s="32"/>
      <c r="AC345" s="32"/>
      <c r="AD345" s="32"/>
      <c r="AE345" s="32"/>
      <c r="AR345" s="156" t="s">
        <v>158</v>
      </c>
      <c r="AT345" s="156" t="s">
        <v>153</v>
      </c>
      <c r="AU345" s="156" t="s">
        <v>84</v>
      </c>
      <c r="AY345" s="17" t="s">
        <v>151</v>
      </c>
      <c r="BE345" s="157">
        <f>IF(N345="základní",J345,0)</f>
        <v>0</v>
      </c>
      <c r="BF345" s="157">
        <f>IF(N345="snížená",J345,0)</f>
        <v>0</v>
      </c>
      <c r="BG345" s="157">
        <f>IF(N345="zákl. přenesená",J345,0)</f>
        <v>0</v>
      </c>
      <c r="BH345" s="157">
        <f>IF(N345="sníž. přenesená",J345,0)</f>
        <v>0</v>
      </c>
      <c r="BI345" s="157">
        <f>IF(N345="nulová",J345,0)</f>
        <v>0</v>
      </c>
      <c r="BJ345" s="17" t="s">
        <v>82</v>
      </c>
      <c r="BK345" s="157">
        <f>ROUND(I345*H345,2)</f>
        <v>0</v>
      </c>
      <c r="BL345" s="17" t="s">
        <v>158</v>
      </c>
      <c r="BM345" s="156" t="s">
        <v>613</v>
      </c>
    </row>
    <row r="346" spans="1:65" s="2" customFormat="1" ht="33" customHeight="1">
      <c r="A346" s="32"/>
      <c r="B346" s="144"/>
      <c r="C346" s="145" t="s">
        <v>614</v>
      </c>
      <c r="D346" s="145" t="s">
        <v>153</v>
      </c>
      <c r="E346" s="146" t="s">
        <v>615</v>
      </c>
      <c r="F346" s="147" t="s">
        <v>616</v>
      </c>
      <c r="G346" s="148" t="s">
        <v>164</v>
      </c>
      <c r="H346" s="149">
        <v>286.2</v>
      </c>
      <c r="I346" s="150"/>
      <c r="J346" s="151">
        <f>ROUND(I346*H346,2)</f>
        <v>0</v>
      </c>
      <c r="K346" s="147" t="s">
        <v>1</v>
      </c>
      <c r="L346" s="33"/>
      <c r="M346" s="152" t="s">
        <v>1</v>
      </c>
      <c r="N346" s="153" t="s">
        <v>41</v>
      </c>
      <c r="O346" s="58"/>
      <c r="P346" s="154">
        <f>O346*H346</f>
        <v>0</v>
      </c>
      <c r="Q346" s="154">
        <v>1.0999999999999999E-2</v>
      </c>
      <c r="R346" s="154">
        <f>Q346*H346</f>
        <v>3.1481999999999997</v>
      </c>
      <c r="S346" s="154">
        <v>0</v>
      </c>
      <c r="T346" s="155">
        <f>S346*H346</f>
        <v>0</v>
      </c>
      <c r="U346" s="32"/>
      <c r="V346" s="32"/>
      <c r="W346" s="32"/>
      <c r="X346" s="32"/>
      <c r="Y346" s="32"/>
      <c r="Z346" s="32"/>
      <c r="AA346" s="32"/>
      <c r="AB346" s="32"/>
      <c r="AC346" s="32"/>
      <c r="AD346" s="32"/>
      <c r="AE346" s="32"/>
      <c r="AR346" s="156" t="s">
        <v>158</v>
      </c>
      <c r="AT346" s="156" t="s">
        <v>153</v>
      </c>
      <c r="AU346" s="156" t="s">
        <v>84</v>
      </c>
      <c r="AY346" s="17" t="s">
        <v>151</v>
      </c>
      <c r="BE346" s="157">
        <f>IF(N346="základní",J346,0)</f>
        <v>0</v>
      </c>
      <c r="BF346" s="157">
        <f>IF(N346="snížená",J346,0)</f>
        <v>0</v>
      </c>
      <c r="BG346" s="157">
        <f>IF(N346="zákl. přenesená",J346,0)</f>
        <v>0</v>
      </c>
      <c r="BH346" s="157">
        <f>IF(N346="sníž. přenesená",J346,0)</f>
        <v>0</v>
      </c>
      <c r="BI346" s="157">
        <f>IF(N346="nulová",J346,0)</f>
        <v>0</v>
      </c>
      <c r="BJ346" s="17" t="s">
        <v>82</v>
      </c>
      <c r="BK346" s="157">
        <f>ROUND(I346*H346,2)</f>
        <v>0</v>
      </c>
      <c r="BL346" s="17" t="s">
        <v>158</v>
      </c>
      <c r="BM346" s="156" t="s">
        <v>617</v>
      </c>
    </row>
    <row r="347" spans="1:65" s="13" customFormat="1">
      <c r="B347" s="158"/>
      <c r="D347" s="159" t="s">
        <v>160</v>
      </c>
      <c r="E347" s="160" t="s">
        <v>1</v>
      </c>
      <c r="F347" s="161" t="s">
        <v>618</v>
      </c>
      <c r="H347" s="162">
        <v>286.2</v>
      </c>
      <c r="I347" s="163"/>
      <c r="L347" s="158"/>
      <c r="M347" s="164"/>
      <c r="N347" s="165"/>
      <c r="O347" s="165"/>
      <c r="P347" s="165"/>
      <c r="Q347" s="165"/>
      <c r="R347" s="165"/>
      <c r="S347" s="165"/>
      <c r="T347" s="166"/>
      <c r="AT347" s="160" t="s">
        <v>160</v>
      </c>
      <c r="AU347" s="160" t="s">
        <v>84</v>
      </c>
      <c r="AV347" s="13" t="s">
        <v>84</v>
      </c>
      <c r="AW347" s="13" t="s">
        <v>33</v>
      </c>
      <c r="AX347" s="13" t="s">
        <v>82</v>
      </c>
      <c r="AY347" s="160" t="s">
        <v>151</v>
      </c>
    </row>
    <row r="348" spans="1:65" s="2" customFormat="1" ht="21.75" customHeight="1">
      <c r="A348" s="32"/>
      <c r="B348" s="144"/>
      <c r="C348" s="145" t="s">
        <v>619</v>
      </c>
      <c r="D348" s="145" t="s">
        <v>153</v>
      </c>
      <c r="E348" s="146" t="s">
        <v>620</v>
      </c>
      <c r="F348" s="147" t="s">
        <v>621</v>
      </c>
      <c r="G348" s="148" t="s">
        <v>164</v>
      </c>
      <c r="H348" s="149">
        <v>50.008000000000003</v>
      </c>
      <c r="I348" s="150"/>
      <c r="J348" s="151">
        <f>ROUND(I348*H348,2)</f>
        <v>0</v>
      </c>
      <c r="K348" s="147" t="s">
        <v>157</v>
      </c>
      <c r="L348" s="33"/>
      <c r="M348" s="152" t="s">
        <v>1</v>
      </c>
      <c r="N348" s="153" t="s">
        <v>41</v>
      </c>
      <c r="O348" s="58"/>
      <c r="P348" s="154">
        <f>O348*H348</f>
        <v>0</v>
      </c>
      <c r="Q348" s="154">
        <v>2.2339999999999999E-2</v>
      </c>
      <c r="R348" s="154">
        <f>Q348*H348</f>
        <v>1.1171787200000001</v>
      </c>
      <c r="S348" s="154">
        <v>0</v>
      </c>
      <c r="T348" s="155">
        <f>S348*H348</f>
        <v>0</v>
      </c>
      <c r="U348" s="32"/>
      <c r="V348" s="32"/>
      <c r="W348" s="32"/>
      <c r="X348" s="32"/>
      <c r="Y348" s="32"/>
      <c r="Z348" s="32"/>
      <c r="AA348" s="32"/>
      <c r="AB348" s="32"/>
      <c r="AC348" s="32"/>
      <c r="AD348" s="32"/>
      <c r="AE348" s="32"/>
      <c r="AR348" s="156" t="s">
        <v>158</v>
      </c>
      <c r="AT348" s="156" t="s">
        <v>153</v>
      </c>
      <c r="AU348" s="156" t="s">
        <v>84</v>
      </c>
      <c r="AY348" s="17" t="s">
        <v>151</v>
      </c>
      <c r="BE348" s="157">
        <f>IF(N348="základní",J348,0)</f>
        <v>0</v>
      </c>
      <c r="BF348" s="157">
        <f>IF(N348="snížená",J348,0)</f>
        <v>0</v>
      </c>
      <c r="BG348" s="157">
        <f>IF(N348="zákl. přenesená",J348,0)</f>
        <v>0</v>
      </c>
      <c r="BH348" s="157">
        <f>IF(N348="sníž. přenesená",J348,0)</f>
        <v>0</v>
      </c>
      <c r="BI348" s="157">
        <f>IF(N348="nulová",J348,0)</f>
        <v>0</v>
      </c>
      <c r="BJ348" s="17" t="s">
        <v>82</v>
      </c>
      <c r="BK348" s="157">
        <f>ROUND(I348*H348,2)</f>
        <v>0</v>
      </c>
      <c r="BL348" s="17" t="s">
        <v>158</v>
      </c>
      <c r="BM348" s="156" t="s">
        <v>622</v>
      </c>
    </row>
    <row r="349" spans="1:65" s="13" customFormat="1">
      <c r="B349" s="158"/>
      <c r="D349" s="159" t="s">
        <v>160</v>
      </c>
      <c r="E349" s="160" t="s">
        <v>1</v>
      </c>
      <c r="F349" s="161" t="s">
        <v>623</v>
      </c>
      <c r="H349" s="162">
        <v>50.008000000000003</v>
      </c>
      <c r="I349" s="163"/>
      <c r="L349" s="158"/>
      <c r="M349" s="164"/>
      <c r="N349" s="165"/>
      <c r="O349" s="165"/>
      <c r="P349" s="165"/>
      <c r="Q349" s="165"/>
      <c r="R349" s="165"/>
      <c r="S349" s="165"/>
      <c r="T349" s="166"/>
      <c r="AT349" s="160" t="s">
        <v>160</v>
      </c>
      <c r="AU349" s="160" t="s">
        <v>84</v>
      </c>
      <c r="AV349" s="13" t="s">
        <v>84</v>
      </c>
      <c r="AW349" s="13" t="s">
        <v>33</v>
      </c>
      <c r="AX349" s="13" t="s">
        <v>82</v>
      </c>
      <c r="AY349" s="160" t="s">
        <v>151</v>
      </c>
    </row>
    <row r="350" spans="1:65" s="2" customFormat="1" ht="16.5" customHeight="1">
      <c r="A350" s="32"/>
      <c r="B350" s="144"/>
      <c r="C350" s="145" t="s">
        <v>624</v>
      </c>
      <c r="D350" s="145" t="s">
        <v>153</v>
      </c>
      <c r="E350" s="146" t="s">
        <v>625</v>
      </c>
      <c r="F350" s="147" t="s">
        <v>626</v>
      </c>
      <c r="G350" s="148" t="s">
        <v>164</v>
      </c>
      <c r="H350" s="149">
        <v>47.018000000000001</v>
      </c>
      <c r="I350" s="150"/>
      <c r="J350" s="151">
        <f>ROUND(I350*H350,2)</f>
        <v>0</v>
      </c>
      <c r="K350" s="147" t="s">
        <v>157</v>
      </c>
      <c r="L350" s="33"/>
      <c r="M350" s="152" t="s">
        <v>1</v>
      </c>
      <c r="N350" s="153" t="s">
        <v>41</v>
      </c>
      <c r="O350" s="58"/>
      <c r="P350" s="154">
        <f>O350*H350</f>
        <v>0</v>
      </c>
      <c r="Q350" s="154">
        <v>3.3E-4</v>
      </c>
      <c r="R350" s="154">
        <f>Q350*H350</f>
        <v>1.5515940000000001E-2</v>
      </c>
      <c r="S350" s="154">
        <v>0</v>
      </c>
      <c r="T350" s="155">
        <f>S350*H350</f>
        <v>0</v>
      </c>
      <c r="U350" s="32"/>
      <c r="V350" s="32"/>
      <c r="W350" s="32"/>
      <c r="X350" s="32"/>
      <c r="Y350" s="32"/>
      <c r="Z350" s="32"/>
      <c r="AA350" s="32"/>
      <c r="AB350" s="32"/>
      <c r="AC350" s="32"/>
      <c r="AD350" s="32"/>
      <c r="AE350" s="32"/>
      <c r="AR350" s="156" t="s">
        <v>158</v>
      </c>
      <c r="AT350" s="156" t="s">
        <v>153</v>
      </c>
      <c r="AU350" s="156" t="s">
        <v>84</v>
      </c>
      <c r="AY350" s="17" t="s">
        <v>151</v>
      </c>
      <c r="BE350" s="157">
        <f>IF(N350="základní",J350,0)</f>
        <v>0</v>
      </c>
      <c r="BF350" s="157">
        <f>IF(N350="snížená",J350,0)</f>
        <v>0</v>
      </c>
      <c r="BG350" s="157">
        <f>IF(N350="zákl. přenesená",J350,0)</f>
        <v>0</v>
      </c>
      <c r="BH350" s="157">
        <f>IF(N350="sníž. přenesená",J350,0)</f>
        <v>0</v>
      </c>
      <c r="BI350" s="157">
        <f>IF(N350="nulová",J350,0)</f>
        <v>0</v>
      </c>
      <c r="BJ350" s="17" t="s">
        <v>82</v>
      </c>
      <c r="BK350" s="157">
        <f>ROUND(I350*H350,2)</f>
        <v>0</v>
      </c>
      <c r="BL350" s="17" t="s">
        <v>158</v>
      </c>
      <c r="BM350" s="156" t="s">
        <v>627</v>
      </c>
    </row>
    <row r="351" spans="1:65" s="2" customFormat="1" ht="24.2" customHeight="1">
      <c r="A351" s="32"/>
      <c r="B351" s="144"/>
      <c r="C351" s="145" t="s">
        <v>628</v>
      </c>
      <c r="D351" s="145" t="s">
        <v>153</v>
      </c>
      <c r="E351" s="146" t="s">
        <v>629</v>
      </c>
      <c r="F351" s="147" t="s">
        <v>630</v>
      </c>
      <c r="G351" s="148" t="s">
        <v>182</v>
      </c>
      <c r="H351" s="149">
        <v>12</v>
      </c>
      <c r="I351" s="150"/>
      <c r="J351" s="151">
        <f>ROUND(I351*H351,2)</f>
        <v>0</v>
      </c>
      <c r="K351" s="147" t="s">
        <v>157</v>
      </c>
      <c r="L351" s="33"/>
      <c r="M351" s="152" t="s">
        <v>1</v>
      </c>
      <c r="N351" s="153" t="s">
        <v>41</v>
      </c>
      <c r="O351" s="58"/>
      <c r="P351" s="154">
        <f>O351*H351</f>
        <v>0</v>
      </c>
      <c r="Q351" s="154">
        <v>1.7770000000000001E-2</v>
      </c>
      <c r="R351" s="154">
        <f>Q351*H351</f>
        <v>0.21324000000000001</v>
      </c>
      <c r="S351" s="154">
        <v>0</v>
      </c>
      <c r="T351" s="155">
        <f>S351*H351</f>
        <v>0</v>
      </c>
      <c r="U351" s="32"/>
      <c r="V351" s="32"/>
      <c r="W351" s="32"/>
      <c r="X351" s="32"/>
      <c r="Y351" s="32"/>
      <c r="Z351" s="32"/>
      <c r="AA351" s="32"/>
      <c r="AB351" s="32"/>
      <c r="AC351" s="32"/>
      <c r="AD351" s="32"/>
      <c r="AE351" s="32"/>
      <c r="AR351" s="156" t="s">
        <v>158</v>
      </c>
      <c r="AT351" s="156" t="s">
        <v>153</v>
      </c>
      <c r="AU351" s="156" t="s">
        <v>84</v>
      </c>
      <c r="AY351" s="17" t="s">
        <v>151</v>
      </c>
      <c r="BE351" s="157">
        <f>IF(N351="základní",J351,0)</f>
        <v>0</v>
      </c>
      <c r="BF351" s="157">
        <f>IF(N351="snížená",J351,0)</f>
        <v>0</v>
      </c>
      <c r="BG351" s="157">
        <f>IF(N351="zákl. přenesená",J351,0)</f>
        <v>0</v>
      </c>
      <c r="BH351" s="157">
        <f>IF(N351="sníž. přenesená",J351,0)</f>
        <v>0</v>
      </c>
      <c r="BI351" s="157">
        <f>IF(N351="nulová",J351,0)</f>
        <v>0</v>
      </c>
      <c r="BJ351" s="17" t="s">
        <v>82</v>
      </c>
      <c r="BK351" s="157">
        <f>ROUND(I351*H351,2)</f>
        <v>0</v>
      </c>
      <c r="BL351" s="17" t="s">
        <v>158</v>
      </c>
      <c r="BM351" s="156" t="s">
        <v>631</v>
      </c>
    </row>
    <row r="352" spans="1:65" s="2" customFormat="1" ht="33" customHeight="1">
      <c r="A352" s="32"/>
      <c r="B352" s="144"/>
      <c r="C352" s="175" t="s">
        <v>632</v>
      </c>
      <c r="D352" s="175" t="s">
        <v>208</v>
      </c>
      <c r="E352" s="176" t="s">
        <v>633</v>
      </c>
      <c r="F352" s="177" t="s">
        <v>634</v>
      </c>
      <c r="G352" s="178" t="s">
        <v>182</v>
      </c>
      <c r="H352" s="179">
        <v>11</v>
      </c>
      <c r="I352" s="180"/>
      <c r="J352" s="181">
        <f>ROUND(I352*H352,2)</f>
        <v>0</v>
      </c>
      <c r="K352" s="177" t="s">
        <v>251</v>
      </c>
      <c r="L352" s="182"/>
      <c r="M352" s="183" t="s">
        <v>1</v>
      </c>
      <c r="N352" s="184" t="s">
        <v>41</v>
      </c>
      <c r="O352" s="58"/>
      <c r="P352" s="154">
        <f>O352*H352</f>
        <v>0</v>
      </c>
      <c r="Q352" s="154">
        <v>1.2489999999999999E-2</v>
      </c>
      <c r="R352" s="154">
        <f>Q352*H352</f>
        <v>0.13738999999999998</v>
      </c>
      <c r="S352" s="154">
        <v>0</v>
      </c>
      <c r="T352" s="155">
        <f>S352*H352</f>
        <v>0</v>
      </c>
      <c r="U352" s="32"/>
      <c r="V352" s="32"/>
      <c r="W352" s="32"/>
      <c r="X352" s="32"/>
      <c r="Y352" s="32"/>
      <c r="Z352" s="32"/>
      <c r="AA352" s="32"/>
      <c r="AB352" s="32"/>
      <c r="AC352" s="32"/>
      <c r="AD352" s="32"/>
      <c r="AE352" s="32"/>
      <c r="AR352" s="156" t="s">
        <v>191</v>
      </c>
      <c r="AT352" s="156" t="s">
        <v>208</v>
      </c>
      <c r="AU352" s="156" t="s">
        <v>84</v>
      </c>
      <c r="AY352" s="17" t="s">
        <v>151</v>
      </c>
      <c r="BE352" s="157">
        <f>IF(N352="základní",J352,0)</f>
        <v>0</v>
      </c>
      <c r="BF352" s="157">
        <f>IF(N352="snížená",J352,0)</f>
        <v>0</v>
      </c>
      <c r="BG352" s="157">
        <f>IF(N352="zákl. přenesená",J352,0)</f>
        <v>0</v>
      </c>
      <c r="BH352" s="157">
        <f>IF(N352="sníž. přenesená",J352,0)</f>
        <v>0</v>
      </c>
      <c r="BI352" s="157">
        <f>IF(N352="nulová",J352,0)</f>
        <v>0</v>
      </c>
      <c r="BJ352" s="17" t="s">
        <v>82</v>
      </c>
      <c r="BK352" s="157">
        <f>ROUND(I352*H352,2)</f>
        <v>0</v>
      </c>
      <c r="BL352" s="17" t="s">
        <v>158</v>
      </c>
      <c r="BM352" s="156" t="s">
        <v>635</v>
      </c>
    </row>
    <row r="353" spans="1:65" s="2" customFormat="1" ht="24.2" customHeight="1">
      <c r="A353" s="32"/>
      <c r="B353" s="144"/>
      <c r="C353" s="175" t="s">
        <v>636</v>
      </c>
      <c r="D353" s="175" t="s">
        <v>208</v>
      </c>
      <c r="E353" s="176" t="s">
        <v>637</v>
      </c>
      <c r="F353" s="177" t="s">
        <v>638</v>
      </c>
      <c r="G353" s="178" t="s">
        <v>182</v>
      </c>
      <c r="H353" s="179">
        <v>1</v>
      </c>
      <c r="I353" s="180"/>
      <c r="J353" s="181">
        <f>ROUND(I353*H353,2)</f>
        <v>0</v>
      </c>
      <c r="K353" s="177" t="s">
        <v>157</v>
      </c>
      <c r="L353" s="182"/>
      <c r="M353" s="183" t="s">
        <v>1</v>
      </c>
      <c r="N353" s="184" t="s">
        <v>41</v>
      </c>
      <c r="O353" s="58"/>
      <c r="P353" s="154">
        <f>O353*H353</f>
        <v>0</v>
      </c>
      <c r="Q353" s="154">
        <v>1.272E-2</v>
      </c>
      <c r="R353" s="154">
        <f>Q353*H353</f>
        <v>1.272E-2</v>
      </c>
      <c r="S353" s="154">
        <v>0</v>
      </c>
      <c r="T353" s="155">
        <f>S353*H353</f>
        <v>0</v>
      </c>
      <c r="U353" s="32"/>
      <c r="V353" s="32"/>
      <c r="W353" s="32"/>
      <c r="X353" s="32"/>
      <c r="Y353" s="32"/>
      <c r="Z353" s="32"/>
      <c r="AA353" s="32"/>
      <c r="AB353" s="32"/>
      <c r="AC353" s="32"/>
      <c r="AD353" s="32"/>
      <c r="AE353" s="32"/>
      <c r="AR353" s="156" t="s">
        <v>191</v>
      </c>
      <c r="AT353" s="156" t="s">
        <v>208</v>
      </c>
      <c r="AU353" s="156" t="s">
        <v>84</v>
      </c>
      <c r="AY353" s="17" t="s">
        <v>151</v>
      </c>
      <c r="BE353" s="157">
        <f>IF(N353="základní",J353,0)</f>
        <v>0</v>
      </c>
      <c r="BF353" s="157">
        <f>IF(N353="snížená",J353,0)</f>
        <v>0</v>
      </c>
      <c r="BG353" s="157">
        <f>IF(N353="zákl. přenesená",J353,0)</f>
        <v>0</v>
      </c>
      <c r="BH353" s="157">
        <f>IF(N353="sníž. přenesená",J353,0)</f>
        <v>0</v>
      </c>
      <c r="BI353" s="157">
        <f>IF(N353="nulová",J353,0)</f>
        <v>0</v>
      </c>
      <c r="BJ353" s="17" t="s">
        <v>82</v>
      </c>
      <c r="BK353" s="157">
        <f>ROUND(I353*H353,2)</f>
        <v>0</v>
      </c>
      <c r="BL353" s="17" t="s">
        <v>158</v>
      </c>
      <c r="BM353" s="156" t="s">
        <v>639</v>
      </c>
    </row>
    <row r="354" spans="1:65" s="12" customFormat="1" ht="22.9" customHeight="1">
      <c r="B354" s="131"/>
      <c r="D354" s="132" t="s">
        <v>75</v>
      </c>
      <c r="E354" s="142" t="s">
        <v>191</v>
      </c>
      <c r="F354" s="142" t="s">
        <v>640</v>
      </c>
      <c r="I354" s="134"/>
      <c r="J354" s="143">
        <f>BK354</f>
        <v>0</v>
      </c>
      <c r="L354" s="131"/>
      <c r="M354" s="136"/>
      <c r="N354" s="137"/>
      <c r="O354" s="137"/>
      <c r="P354" s="138">
        <f>SUM(P355:P360)</f>
        <v>0</v>
      </c>
      <c r="Q354" s="137"/>
      <c r="R354" s="138">
        <f>SUM(R355:R360)</f>
        <v>1.2615224399999998</v>
      </c>
      <c r="S354" s="137"/>
      <c r="T354" s="139">
        <f>SUM(T355:T360)</f>
        <v>0.28511999999999998</v>
      </c>
      <c r="AR354" s="132" t="s">
        <v>82</v>
      </c>
      <c r="AT354" s="140" t="s">
        <v>75</v>
      </c>
      <c r="AU354" s="140" t="s">
        <v>82</v>
      </c>
      <c r="AY354" s="132" t="s">
        <v>151</v>
      </c>
      <c r="BK354" s="141">
        <f>SUM(BK355:BK360)</f>
        <v>0</v>
      </c>
    </row>
    <row r="355" spans="1:65" s="2" customFormat="1" ht="24.2" customHeight="1">
      <c r="A355" s="32"/>
      <c r="B355" s="144"/>
      <c r="C355" s="145" t="s">
        <v>641</v>
      </c>
      <c r="D355" s="145" t="s">
        <v>153</v>
      </c>
      <c r="E355" s="146" t="s">
        <v>642</v>
      </c>
      <c r="F355" s="147" t="s">
        <v>643</v>
      </c>
      <c r="G355" s="148" t="s">
        <v>187</v>
      </c>
      <c r="H355" s="149">
        <v>0.86399999999999999</v>
      </c>
      <c r="I355" s="150"/>
      <c r="J355" s="151">
        <f>ROUND(I355*H355,2)</f>
        <v>0</v>
      </c>
      <c r="K355" s="147" t="s">
        <v>157</v>
      </c>
      <c r="L355" s="33"/>
      <c r="M355" s="152" t="s">
        <v>1</v>
      </c>
      <c r="N355" s="153" t="s">
        <v>41</v>
      </c>
      <c r="O355" s="58"/>
      <c r="P355" s="154">
        <f>O355*H355</f>
        <v>0</v>
      </c>
      <c r="Q355" s="154">
        <v>0</v>
      </c>
      <c r="R355" s="154">
        <f>Q355*H355</f>
        <v>0</v>
      </c>
      <c r="S355" s="154">
        <v>0.33</v>
      </c>
      <c r="T355" s="155">
        <f>S355*H355</f>
        <v>0.28511999999999998</v>
      </c>
      <c r="U355" s="32"/>
      <c r="V355" s="32"/>
      <c r="W355" s="32"/>
      <c r="X355" s="32"/>
      <c r="Y355" s="32"/>
      <c r="Z355" s="32"/>
      <c r="AA355" s="32"/>
      <c r="AB355" s="32"/>
      <c r="AC355" s="32"/>
      <c r="AD355" s="32"/>
      <c r="AE355" s="32"/>
      <c r="AR355" s="156" t="s">
        <v>158</v>
      </c>
      <c r="AT355" s="156" t="s">
        <v>153</v>
      </c>
      <c r="AU355" s="156" t="s">
        <v>84</v>
      </c>
      <c r="AY355" s="17" t="s">
        <v>151</v>
      </c>
      <c r="BE355" s="157">
        <f>IF(N355="základní",J355,0)</f>
        <v>0</v>
      </c>
      <c r="BF355" s="157">
        <f>IF(N355="snížená",J355,0)</f>
        <v>0</v>
      </c>
      <c r="BG355" s="157">
        <f>IF(N355="zákl. přenesená",J355,0)</f>
        <v>0</v>
      </c>
      <c r="BH355" s="157">
        <f>IF(N355="sníž. přenesená",J355,0)</f>
        <v>0</v>
      </c>
      <c r="BI355" s="157">
        <f>IF(N355="nulová",J355,0)</f>
        <v>0</v>
      </c>
      <c r="BJ355" s="17" t="s">
        <v>82</v>
      </c>
      <c r="BK355" s="157">
        <f>ROUND(I355*H355,2)</f>
        <v>0</v>
      </c>
      <c r="BL355" s="17" t="s">
        <v>158</v>
      </c>
      <c r="BM355" s="156" t="s">
        <v>644</v>
      </c>
    </row>
    <row r="356" spans="1:65" s="13" customFormat="1">
      <c r="B356" s="158"/>
      <c r="D356" s="159" t="s">
        <v>160</v>
      </c>
      <c r="E356" s="160" t="s">
        <v>1</v>
      </c>
      <c r="F356" s="161" t="s">
        <v>645</v>
      </c>
      <c r="H356" s="162">
        <v>0.86399999999999999</v>
      </c>
      <c r="I356" s="163"/>
      <c r="L356" s="158"/>
      <c r="M356" s="164"/>
      <c r="N356" s="165"/>
      <c r="O356" s="165"/>
      <c r="P356" s="165"/>
      <c r="Q356" s="165"/>
      <c r="R356" s="165"/>
      <c r="S356" s="165"/>
      <c r="T356" s="166"/>
      <c r="AT356" s="160" t="s">
        <v>160</v>
      </c>
      <c r="AU356" s="160" t="s">
        <v>84</v>
      </c>
      <c r="AV356" s="13" t="s">
        <v>84</v>
      </c>
      <c r="AW356" s="13" t="s">
        <v>33</v>
      </c>
      <c r="AX356" s="13" t="s">
        <v>82</v>
      </c>
      <c r="AY356" s="160" t="s">
        <v>151</v>
      </c>
    </row>
    <row r="357" spans="1:65" s="2" customFormat="1" ht="33" customHeight="1">
      <c r="A357" s="32"/>
      <c r="B357" s="144"/>
      <c r="C357" s="145" t="s">
        <v>646</v>
      </c>
      <c r="D357" s="145" t="s">
        <v>153</v>
      </c>
      <c r="E357" s="146" t="s">
        <v>647</v>
      </c>
      <c r="F357" s="147" t="s">
        <v>648</v>
      </c>
      <c r="G357" s="148" t="s">
        <v>187</v>
      </c>
      <c r="H357" s="149">
        <v>0.86399999999999999</v>
      </c>
      <c r="I357" s="150"/>
      <c r="J357" s="151">
        <f>ROUND(I357*H357,2)</f>
        <v>0</v>
      </c>
      <c r="K357" s="147" t="s">
        <v>157</v>
      </c>
      <c r="L357" s="33"/>
      <c r="M357" s="152" t="s">
        <v>1</v>
      </c>
      <c r="N357" s="153" t="s">
        <v>41</v>
      </c>
      <c r="O357" s="58"/>
      <c r="P357" s="154">
        <f>O357*H357</f>
        <v>0</v>
      </c>
      <c r="Q357" s="154">
        <v>1.4599599999999999</v>
      </c>
      <c r="R357" s="154">
        <f>Q357*H357</f>
        <v>1.2614054399999999</v>
      </c>
      <c r="S357" s="154">
        <v>0</v>
      </c>
      <c r="T357" s="155">
        <f>S357*H357</f>
        <v>0</v>
      </c>
      <c r="U357" s="32"/>
      <c r="V357" s="32"/>
      <c r="W357" s="32"/>
      <c r="X357" s="32"/>
      <c r="Y357" s="32"/>
      <c r="Z357" s="32"/>
      <c r="AA357" s="32"/>
      <c r="AB357" s="32"/>
      <c r="AC357" s="32"/>
      <c r="AD357" s="32"/>
      <c r="AE357" s="32"/>
      <c r="AR357" s="156" t="s">
        <v>158</v>
      </c>
      <c r="AT357" s="156" t="s">
        <v>153</v>
      </c>
      <c r="AU357" s="156" t="s">
        <v>84</v>
      </c>
      <c r="AY357" s="17" t="s">
        <v>151</v>
      </c>
      <c r="BE357" s="157">
        <f>IF(N357="základní",J357,0)</f>
        <v>0</v>
      </c>
      <c r="BF357" s="157">
        <f>IF(N357="snížená",J357,0)</f>
        <v>0</v>
      </c>
      <c r="BG357" s="157">
        <f>IF(N357="zákl. přenesená",J357,0)</f>
        <v>0</v>
      </c>
      <c r="BH357" s="157">
        <f>IF(N357="sníž. přenesená",J357,0)</f>
        <v>0</v>
      </c>
      <c r="BI357" s="157">
        <f>IF(N357="nulová",J357,0)</f>
        <v>0</v>
      </c>
      <c r="BJ357" s="17" t="s">
        <v>82</v>
      </c>
      <c r="BK357" s="157">
        <f>ROUND(I357*H357,2)</f>
        <v>0</v>
      </c>
      <c r="BL357" s="17" t="s">
        <v>158</v>
      </c>
      <c r="BM357" s="156" t="s">
        <v>649</v>
      </c>
    </row>
    <row r="358" spans="1:65" s="13" customFormat="1">
      <c r="B358" s="158"/>
      <c r="D358" s="159" t="s">
        <v>160</v>
      </c>
      <c r="E358" s="160" t="s">
        <v>1</v>
      </c>
      <c r="F358" s="161" t="s">
        <v>645</v>
      </c>
      <c r="H358" s="162">
        <v>0.86399999999999999</v>
      </c>
      <c r="I358" s="163"/>
      <c r="L358" s="158"/>
      <c r="M358" s="164"/>
      <c r="N358" s="165"/>
      <c r="O358" s="165"/>
      <c r="P358" s="165"/>
      <c r="Q358" s="165"/>
      <c r="R358" s="165"/>
      <c r="S358" s="165"/>
      <c r="T358" s="166"/>
      <c r="AT358" s="160" t="s">
        <v>160</v>
      </c>
      <c r="AU358" s="160" t="s">
        <v>84</v>
      </c>
      <c r="AV358" s="13" t="s">
        <v>84</v>
      </c>
      <c r="AW358" s="13" t="s">
        <v>33</v>
      </c>
      <c r="AX358" s="13" t="s">
        <v>82</v>
      </c>
      <c r="AY358" s="160" t="s">
        <v>151</v>
      </c>
    </row>
    <row r="359" spans="1:65" s="2" customFormat="1" ht="16.5" customHeight="1">
      <c r="A359" s="32"/>
      <c r="B359" s="144"/>
      <c r="C359" s="145" t="s">
        <v>650</v>
      </c>
      <c r="D359" s="145" t="s">
        <v>153</v>
      </c>
      <c r="E359" s="146" t="s">
        <v>651</v>
      </c>
      <c r="F359" s="147" t="s">
        <v>652</v>
      </c>
      <c r="G359" s="148" t="s">
        <v>204</v>
      </c>
      <c r="H359" s="149">
        <v>0.3</v>
      </c>
      <c r="I359" s="150"/>
      <c r="J359" s="151">
        <f>ROUND(I359*H359,2)</f>
        <v>0</v>
      </c>
      <c r="K359" s="147" t="s">
        <v>1</v>
      </c>
      <c r="L359" s="33"/>
      <c r="M359" s="152" t="s">
        <v>1</v>
      </c>
      <c r="N359" s="153" t="s">
        <v>41</v>
      </c>
      <c r="O359" s="58"/>
      <c r="P359" s="154">
        <f>O359*H359</f>
        <v>0</v>
      </c>
      <c r="Q359" s="154">
        <v>3.8999999999999999E-4</v>
      </c>
      <c r="R359" s="154">
        <f>Q359*H359</f>
        <v>1.17E-4</v>
      </c>
      <c r="S359" s="154">
        <v>0</v>
      </c>
      <c r="T359" s="155">
        <f>S359*H359</f>
        <v>0</v>
      </c>
      <c r="U359" s="32"/>
      <c r="V359" s="32"/>
      <c r="W359" s="32"/>
      <c r="X359" s="32"/>
      <c r="Y359" s="32"/>
      <c r="Z359" s="32"/>
      <c r="AA359" s="32"/>
      <c r="AB359" s="32"/>
      <c r="AC359" s="32"/>
      <c r="AD359" s="32"/>
      <c r="AE359" s="32"/>
      <c r="AR359" s="156" t="s">
        <v>158</v>
      </c>
      <c r="AT359" s="156" t="s">
        <v>153</v>
      </c>
      <c r="AU359" s="156" t="s">
        <v>84</v>
      </c>
      <c r="AY359" s="17" t="s">
        <v>151</v>
      </c>
      <c r="BE359" s="157">
        <f>IF(N359="základní",J359,0)</f>
        <v>0</v>
      </c>
      <c r="BF359" s="157">
        <f>IF(N359="snížená",J359,0)</f>
        <v>0</v>
      </c>
      <c r="BG359" s="157">
        <f>IF(N359="zákl. přenesená",J359,0)</f>
        <v>0</v>
      </c>
      <c r="BH359" s="157">
        <f>IF(N359="sníž. přenesená",J359,0)</f>
        <v>0</v>
      </c>
      <c r="BI359" s="157">
        <f>IF(N359="nulová",J359,0)</f>
        <v>0</v>
      </c>
      <c r="BJ359" s="17" t="s">
        <v>82</v>
      </c>
      <c r="BK359" s="157">
        <f>ROUND(I359*H359,2)</f>
        <v>0</v>
      </c>
      <c r="BL359" s="17" t="s">
        <v>158</v>
      </c>
      <c r="BM359" s="156" t="s">
        <v>653</v>
      </c>
    </row>
    <row r="360" spans="1:65" s="13" customFormat="1">
      <c r="B360" s="158"/>
      <c r="D360" s="159" t="s">
        <v>160</v>
      </c>
      <c r="E360" s="160" t="s">
        <v>1</v>
      </c>
      <c r="F360" s="161" t="s">
        <v>654</v>
      </c>
      <c r="H360" s="162">
        <v>0.3</v>
      </c>
      <c r="I360" s="163"/>
      <c r="L360" s="158"/>
      <c r="M360" s="164"/>
      <c r="N360" s="165"/>
      <c r="O360" s="165"/>
      <c r="P360" s="165"/>
      <c r="Q360" s="165"/>
      <c r="R360" s="165"/>
      <c r="S360" s="165"/>
      <c r="T360" s="166"/>
      <c r="AT360" s="160" t="s">
        <v>160</v>
      </c>
      <c r="AU360" s="160" t="s">
        <v>84</v>
      </c>
      <c r="AV360" s="13" t="s">
        <v>84</v>
      </c>
      <c r="AW360" s="13" t="s">
        <v>33</v>
      </c>
      <c r="AX360" s="13" t="s">
        <v>82</v>
      </c>
      <c r="AY360" s="160" t="s">
        <v>151</v>
      </c>
    </row>
    <row r="361" spans="1:65" s="12" customFormat="1" ht="22.9" customHeight="1">
      <c r="B361" s="131"/>
      <c r="D361" s="132" t="s">
        <v>75</v>
      </c>
      <c r="E361" s="142" t="s">
        <v>196</v>
      </c>
      <c r="F361" s="142" t="s">
        <v>655</v>
      </c>
      <c r="I361" s="134"/>
      <c r="J361" s="143">
        <f>BK361</f>
        <v>0</v>
      </c>
      <c r="L361" s="131"/>
      <c r="M361" s="136"/>
      <c r="N361" s="137"/>
      <c r="O361" s="137"/>
      <c r="P361" s="138">
        <f>SUM(P362:P436)</f>
        <v>0</v>
      </c>
      <c r="Q361" s="137"/>
      <c r="R361" s="138">
        <f>SUM(R362:R436)</f>
        <v>2.088164E-2</v>
      </c>
      <c r="S361" s="137"/>
      <c r="T361" s="139">
        <f>SUM(T362:T436)</f>
        <v>86.847712999999999</v>
      </c>
      <c r="AR361" s="132" t="s">
        <v>82</v>
      </c>
      <c r="AT361" s="140" t="s">
        <v>75</v>
      </c>
      <c r="AU361" s="140" t="s">
        <v>82</v>
      </c>
      <c r="AY361" s="132" t="s">
        <v>151</v>
      </c>
      <c r="BK361" s="141">
        <f>SUM(BK362:BK436)</f>
        <v>0</v>
      </c>
    </row>
    <row r="362" spans="1:65" s="2" customFormat="1" ht="24.2" customHeight="1">
      <c r="A362" s="32"/>
      <c r="B362" s="144"/>
      <c r="C362" s="145" t="s">
        <v>656</v>
      </c>
      <c r="D362" s="145" t="s">
        <v>153</v>
      </c>
      <c r="E362" s="146" t="s">
        <v>657</v>
      </c>
      <c r="F362" s="147" t="s">
        <v>658</v>
      </c>
      <c r="G362" s="148" t="s">
        <v>204</v>
      </c>
      <c r="H362" s="149">
        <v>8.4</v>
      </c>
      <c r="I362" s="150"/>
      <c r="J362" s="151">
        <f>ROUND(I362*H362,2)</f>
        <v>0</v>
      </c>
      <c r="K362" s="147" t="s">
        <v>157</v>
      </c>
      <c r="L362" s="33"/>
      <c r="M362" s="152" t="s">
        <v>1</v>
      </c>
      <c r="N362" s="153" t="s">
        <v>41</v>
      </c>
      <c r="O362" s="58"/>
      <c r="P362" s="154">
        <f>O362*H362</f>
        <v>0</v>
      </c>
      <c r="Q362" s="154">
        <v>0</v>
      </c>
      <c r="R362" s="154">
        <f>Q362*H362</f>
        <v>0</v>
      </c>
      <c r="S362" s="154">
        <v>0</v>
      </c>
      <c r="T362" s="155">
        <f>S362*H362</f>
        <v>0</v>
      </c>
      <c r="U362" s="32"/>
      <c r="V362" s="32"/>
      <c r="W362" s="32"/>
      <c r="X362" s="32"/>
      <c r="Y362" s="32"/>
      <c r="Z362" s="32"/>
      <c r="AA362" s="32"/>
      <c r="AB362" s="32"/>
      <c r="AC362" s="32"/>
      <c r="AD362" s="32"/>
      <c r="AE362" s="32"/>
      <c r="AR362" s="156" t="s">
        <v>158</v>
      </c>
      <c r="AT362" s="156" t="s">
        <v>153</v>
      </c>
      <c r="AU362" s="156" t="s">
        <v>84</v>
      </c>
      <c r="AY362" s="17" t="s">
        <v>151</v>
      </c>
      <c r="BE362" s="157">
        <f>IF(N362="základní",J362,0)</f>
        <v>0</v>
      </c>
      <c r="BF362" s="157">
        <f>IF(N362="snížená",J362,0)</f>
        <v>0</v>
      </c>
      <c r="BG362" s="157">
        <f>IF(N362="zákl. přenesená",J362,0)</f>
        <v>0</v>
      </c>
      <c r="BH362" s="157">
        <f>IF(N362="sníž. přenesená",J362,0)</f>
        <v>0</v>
      </c>
      <c r="BI362" s="157">
        <f>IF(N362="nulová",J362,0)</f>
        <v>0</v>
      </c>
      <c r="BJ362" s="17" t="s">
        <v>82</v>
      </c>
      <c r="BK362" s="157">
        <f>ROUND(I362*H362,2)</f>
        <v>0</v>
      </c>
      <c r="BL362" s="17" t="s">
        <v>158</v>
      </c>
      <c r="BM362" s="156" t="s">
        <v>659</v>
      </c>
    </row>
    <row r="363" spans="1:65" s="13" customFormat="1">
      <c r="B363" s="158"/>
      <c r="D363" s="159" t="s">
        <v>160</v>
      </c>
      <c r="E363" s="160" t="s">
        <v>1</v>
      </c>
      <c r="F363" s="161" t="s">
        <v>660</v>
      </c>
      <c r="H363" s="162">
        <v>8.4</v>
      </c>
      <c r="I363" s="163"/>
      <c r="L363" s="158"/>
      <c r="M363" s="164"/>
      <c r="N363" s="165"/>
      <c r="O363" s="165"/>
      <c r="P363" s="165"/>
      <c r="Q363" s="165"/>
      <c r="R363" s="165"/>
      <c r="S363" s="165"/>
      <c r="T363" s="166"/>
      <c r="AT363" s="160" t="s">
        <v>160</v>
      </c>
      <c r="AU363" s="160" t="s">
        <v>84</v>
      </c>
      <c r="AV363" s="13" t="s">
        <v>84</v>
      </c>
      <c r="AW363" s="13" t="s">
        <v>33</v>
      </c>
      <c r="AX363" s="13" t="s">
        <v>82</v>
      </c>
      <c r="AY363" s="160" t="s">
        <v>151</v>
      </c>
    </row>
    <row r="364" spans="1:65" s="2" customFormat="1" ht="33" customHeight="1">
      <c r="A364" s="32"/>
      <c r="B364" s="144"/>
      <c r="C364" s="145" t="s">
        <v>661</v>
      </c>
      <c r="D364" s="145" t="s">
        <v>153</v>
      </c>
      <c r="E364" s="146" t="s">
        <v>662</v>
      </c>
      <c r="F364" s="147" t="s">
        <v>663</v>
      </c>
      <c r="G364" s="148" t="s">
        <v>164</v>
      </c>
      <c r="H364" s="149">
        <v>22.92</v>
      </c>
      <c r="I364" s="150"/>
      <c r="J364" s="151">
        <f>ROUND(I364*H364,2)</f>
        <v>0</v>
      </c>
      <c r="K364" s="147" t="s">
        <v>157</v>
      </c>
      <c r="L364" s="33"/>
      <c r="M364" s="152" t="s">
        <v>1</v>
      </c>
      <c r="N364" s="153" t="s">
        <v>41</v>
      </c>
      <c r="O364" s="58"/>
      <c r="P364" s="154">
        <f>O364*H364</f>
        <v>0</v>
      </c>
      <c r="Q364" s="154">
        <v>1.2999999999999999E-4</v>
      </c>
      <c r="R364" s="154">
        <f>Q364*H364</f>
        <v>2.9795999999999998E-3</v>
      </c>
      <c r="S364" s="154">
        <v>0</v>
      </c>
      <c r="T364" s="155">
        <f>S364*H364</f>
        <v>0</v>
      </c>
      <c r="U364" s="32"/>
      <c r="V364" s="32"/>
      <c r="W364" s="32"/>
      <c r="X364" s="32"/>
      <c r="Y364" s="32"/>
      <c r="Z364" s="32"/>
      <c r="AA364" s="32"/>
      <c r="AB364" s="32"/>
      <c r="AC364" s="32"/>
      <c r="AD364" s="32"/>
      <c r="AE364" s="32"/>
      <c r="AR364" s="156" t="s">
        <v>158</v>
      </c>
      <c r="AT364" s="156" t="s">
        <v>153</v>
      </c>
      <c r="AU364" s="156" t="s">
        <v>84</v>
      </c>
      <c r="AY364" s="17" t="s">
        <v>151</v>
      </c>
      <c r="BE364" s="157">
        <f>IF(N364="základní",J364,0)</f>
        <v>0</v>
      </c>
      <c r="BF364" s="157">
        <f>IF(N364="snížená",J364,0)</f>
        <v>0</v>
      </c>
      <c r="BG364" s="157">
        <f>IF(N364="zákl. přenesená",J364,0)</f>
        <v>0</v>
      </c>
      <c r="BH364" s="157">
        <f>IF(N364="sníž. přenesená",J364,0)</f>
        <v>0</v>
      </c>
      <c r="BI364" s="157">
        <f>IF(N364="nulová",J364,0)</f>
        <v>0</v>
      </c>
      <c r="BJ364" s="17" t="s">
        <v>82</v>
      </c>
      <c r="BK364" s="157">
        <f>ROUND(I364*H364,2)</f>
        <v>0</v>
      </c>
      <c r="BL364" s="17" t="s">
        <v>158</v>
      </c>
      <c r="BM364" s="156" t="s">
        <v>664</v>
      </c>
    </row>
    <row r="365" spans="1:65" s="13" customFormat="1">
      <c r="B365" s="158"/>
      <c r="D365" s="159" t="s">
        <v>160</v>
      </c>
      <c r="E365" s="160" t="s">
        <v>1</v>
      </c>
      <c r="F365" s="161" t="s">
        <v>665</v>
      </c>
      <c r="H365" s="162">
        <v>22.92</v>
      </c>
      <c r="I365" s="163"/>
      <c r="L365" s="158"/>
      <c r="M365" s="164"/>
      <c r="N365" s="165"/>
      <c r="O365" s="165"/>
      <c r="P365" s="165"/>
      <c r="Q365" s="165"/>
      <c r="R365" s="165"/>
      <c r="S365" s="165"/>
      <c r="T365" s="166"/>
      <c r="AT365" s="160" t="s">
        <v>160</v>
      </c>
      <c r="AU365" s="160" t="s">
        <v>84</v>
      </c>
      <c r="AV365" s="13" t="s">
        <v>84</v>
      </c>
      <c r="AW365" s="13" t="s">
        <v>33</v>
      </c>
      <c r="AX365" s="13" t="s">
        <v>82</v>
      </c>
      <c r="AY365" s="160" t="s">
        <v>151</v>
      </c>
    </row>
    <row r="366" spans="1:65" s="2" customFormat="1" ht="37.9" customHeight="1">
      <c r="A366" s="32"/>
      <c r="B366" s="144"/>
      <c r="C366" s="145" t="s">
        <v>666</v>
      </c>
      <c r="D366" s="145" t="s">
        <v>153</v>
      </c>
      <c r="E366" s="146" t="s">
        <v>667</v>
      </c>
      <c r="F366" s="147" t="s">
        <v>668</v>
      </c>
      <c r="G366" s="148" t="s">
        <v>164</v>
      </c>
      <c r="H366" s="149">
        <v>21.923999999999999</v>
      </c>
      <c r="I366" s="150"/>
      <c r="J366" s="151">
        <f>ROUND(I366*H366,2)</f>
        <v>0</v>
      </c>
      <c r="K366" s="147" t="s">
        <v>157</v>
      </c>
      <c r="L366" s="33"/>
      <c r="M366" s="152" t="s">
        <v>1</v>
      </c>
      <c r="N366" s="153" t="s">
        <v>41</v>
      </c>
      <c r="O366" s="58"/>
      <c r="P366" s="154">
        <f>O366*H366</f>
        <v>0</v>
      </c>
      <c r="Q366" s="154">
        <v>2.1000000000000001E-4</v>
      </c>
      <c r="R366" s="154">
        <f>Q366*H366</f>
        <v>4.6040400000000002E-3</v>
      </c>
      <c r="S366" s="154">
        <v>0</v>
      </c>
      <c r="T366" s="155">
        <f>S366*H366</f>
        <v>0</v>
      </c>
      <c r="U366" s="32"/>
      <c r="V366" s="32"/>
      <c r="W366" s="32"/>
      <c r="X366" s="32"/>
      <c r="Y366" s="32"/>
      <c r="Z366" s="32"/>
      <c r="AA366" s="32"/>
      <c r="AB366" s="32"/>
      <c r="AC366" s="32"/>
      <c r="AD366" s="32"/>
      <c r="AE366" s="32"/>
      <c r="AR366" s="156" t="s">
        <v>158</v>
      </c>
      <c r="AT366" s="156" t="s">
        <v>153</v>
      </c>
      <c r="AU366" s="156" t="s">
        <v>84</v>
      </c>
      <c r="AY366" s="17" t="s">
        <v>151</v>
      </c>
      <c r="BE366" s="157">
        <f>IF(N366="základní",J366,0)</f>
        <v>0</v>
      </c>
      <c r="BF366" s="157">
        <f>IF(N366="snížená",J366,0)</f>
        <v>0</v>
      </c>
      <c r="BG366" s="157">
        <f>IF(N366="zákl. přenesená",J366,0)</f>
        <v>0</v>
      </c>
      <c r="BH366" s="157">
        <f>IF(N366="sníž. přenesená",J366,0)</f>
        <v>0</v>
      </c>
      <c r="BI366" s="157">
        <f>IF(N366="nulová",J366,0)</f>
        <v>0</v>
      </c>
      <c r="BJ366" s="17" t="s">
        <v>82</v>
      </c>
      <c r="BK366" s="157">
        <f>ROUND(I366*H366,2)</f>
        <v>0</v>
      </c>
      <c r="BL366" s="17" t="s">
        <v>158</v>
      </c>
      <c r="BM366" s="156" t="s">
        <v>669</v>
      </c>
    </row>
    <row r="367" spans="1:65" s="13" customFormat="1">
      <c r="B367" s="158"/>
      <c r="D367" s="159" t="s">
        <v>160</v>
      </c>
      <c r="E367" s="160" t="s">
        <v>1</v>
      </c>
      <c r="F367" s="161" t="s">
        <v>670</v>
      </c>
      <c r="H367" s="162">
        <v>21.923999999999999</v>
      </c>
      <c r="I367" s="163"/>
      <c r="L367" s="158"/>
      <c r="M367" s="164"/>
      <c r="N367" s="165"/>
      <c r="O367" s="165"/>
      <c r="P367" s="165"/>
      <c r="Q367" s="165"/>
      <c r="R367" s="165"/>
      <c r="S367" s="165"/>
      <c r="T367" s="166"/>
      <c r="AT367" s="160" t="s">
        <v>160</v>
      </c>
      <c r="AU367" s="160" t="s">
        <v>84</v>
      </c>
      <c r="AV367" s="13" t="s">
        <v>84</v>
      </c>
      <c r="AW367" s="13" t="s">
        <v>33</v>
      </c>
      <c r="AX367" s="13" t="s">
        <v>82</v>
      </c>
      <c r="AY367" s="160" t="s">
        <v>151</v>
      </c>
    </row>
    <row r="368" spans="1:65" s="2" customFormat="1" ht="24.2" customHeight="1">
      <c r="A368" s="32"/>
      <c r="B368" s="144"/>
      <c r="C368" s="145" t="s">
        <v>671</v>
      </c>
      <c r="D368" s="145" t="s">
        <v>153</v>
      </c>
      <c r="E368" s="146" t="s">
        <v>672</v>
      </c>
      <c r="F368" s="147" t="s">
        <v>673</v>
      </c>
      <c r="G368" s="148" t="s">
        <v>164</v>
      </c>
      <c r="H368" s="149">
        <v>47.7</v>
      </c>
      <c r="I368" s="150"/>
      <c r="J368" s="151">
        <f>ROUND(I368*H368,2)</f>
        <v>0</v>
      </c>
      <c r="K368" s="147" t="s">
        <v>157</v>
      </c>
      <c r="L368" s="33"/>
      <c r="M368" s="152" t="s">
        <v>1</v>
      </c>
      <c r="N368" s="153" t="s">
        <v>41</v>
      </c>
      <c r="O368" s="58"/>
      <c r="P368" s="154">
        <f>O368*H368</f>
        <v>0</v>
      </c>
      <c r="Q368" s="154">
        <v>4.0000000000000003E-5</v>
      </c>
      <c r="R368" s="154">
        <f>Q368*H368</f>
        <v>1.9080000000000002E-3</v>
      </c>
      <c r="S368" s="154">
        <v>0</v>
      </c>
      <c r="T368" s="155">
        <f>S368*H368</f>
        <v>0</v>
      </c>
      <c r="U368" s="32"/>
      <c r="V368" s="32"/>
      <c r="W368" s="32"/>
      <c r="X368" s="32"/>
      <c r="Y368" s="32"/>
      <c r="Z368" s="32"/>
      <c r="AA368" s="32"/>
      <c r="AB368" s="32"/>
      <c r="AC368" s="32"/>
      <c r="AD368" s="32"/>
      <c r="AE368" s="32"/>
      <c r="AR368" s="156" t="s">
        <v>158</v>
      </c>
      <c r="AT368" s="156" t="s">
        <v>153</v>
      </c>
      <c r="AU368" s="156" t="s">
        <v>84</v>
      </c>
      <c r="AY368" s="17" t="s">
        <v>151</v>
      </c>
      <c r="BE368" s="157">
        <f>IF(N368="základní",J368,0)</f>
        <v>0</v>
      </c>
      <c r="BF368" s="157">
        <f>IF(N368="snížená",J368,0)</f>
        <v>0</v>
      </c>
      <c r="BG368" s="157">
        <f>IF(N368="zákl. přenesená",J368,0)</f>
        <v>0</v>
      </c>
      <c r="BH368" s="157">
        <f>IF(N368="sníž. přenesená",J368,0)</f>
        <v>0</v>
      </c>
      <c r="BI368" s="157">
        <f>IF(N368="nulová",J368,0)</f>
        <v>0</v>
      </c>
      <c r="BJ368" s="17" t="s">
        <v>82</v>
      </c>
      <c r="BK368" s="157">
        <f>ROUND(I368*H368,2)</f>
        <v>0</v>
      </c>
      <c r="BL368" s="17" t="s">
        <v>158</v>
      </c>
      <c r="BM368" s="156" t="s">
        <v>674</v>
      </c>
    </row>
    <row r="369" spans="1:65" s="2" customFormat="1" ht="24.2" customHeight="1">
      <c r="A369" s="32"/>
      <c r="B369" s="144"/>
      <c r="C369" s="145" t="s">
        <v>675</v>
      </c>
      <c r="D369" s="145" t="s">
        <v>153</v>
      </c>
      <c r="E369" s="146" t="s">
        <v>676</v>
      </c>
      <c r="F369" s="147" t="s">
        <v>677</v>
      </c>
      <c r="G369" s="148" t="s">
        <v>182</v>
      </c>
      <c r="H369" s="149">
        <v>2</v>
      </c>
      <c r="I369" s="150"/>
      <c r="J369" s="151">
        <f>ROUND(I369*H369,2)</f>
        <v>0</v>
      </c>
      <c r="K369" s="147" t="s">
        <v>157</v>
      </c>
      <c r="L369" s="33"/>
      <c r="M369" s="152" t="s">
        <v>1</v>
      </c>
      <c r="N369" s="153" t="s">
        <v>41</v>
      </c>
      <c r="O369" s="58"/>
      <c r="P369" s="154">
        <f>O369*H369</f>
        <v>0</v>
      </c>
      <c r="Q369" s="154">
        <v>1.0000000000000001E-5</v>
      </c>
      <c r="R369" s="154">
        <f>Q369*H369</f>
        <v>2.0000000000000002E-5</v>
      </c>
      <c r="S369" s="154">
        <v>0</v>
      </c>
      <c r="T369" s="155">
        <f>S369*H369</f>
        <v>0</v>
      </c>
      <c r="U369" s="32"/>
      <c r="V369" s="32"/>
      <c r="W369" s="32"/>
      <c r="X369" s="32"/>
      <c r="Y369" s="32"/>
      <c r="Z369" s="32"/>
      <c r="AA369" s="32"/>
      <c r="AB369" s="32"/>
      <c r="AC369" s="32"/>
      <c r="AD369" s="32"/>
      <c r="AE369" s="32"/>
      <c r="AR369" s="156" t="s">
        <v>158</v>
      </c>
      <c r="AT369" s="156" t="s">
        <v>153</v>
      </c>
      <c r="AU369" s="156" t="s">
        <v>84</v>
      </c>
      <c r="AY369" s="17" t="s">
        <v>151</v>
      </c>
      <c r="BE369" s="157">
        <f>IF(N369="základní",J369,0)</f>
        <v>0</v>
      </c>
      <c r="BF369" s="157">
        <f>IF(N369="snížená",J369,0)</f>
        <v>0</v>
      </c>
      <c r="BG369" s="157">
        <f>IF(N369="zákl. přenesená",J369,0)</f>
        <v>0</v>
      </c>
      <c r="BH369" s="157">
        <f>IF(N369="sníž. přenesená",J369,0)</f>
        <v>0</v>
      </c>
      <c r="BI369" s="157">
        <f>IF(N369="nulová",J369,0)</f>
        <v>0</v>
      </c>
      <c r="BJ369" s="17" t="s">
        <v>82</v>
      </c>
      <c r="BK369" s="157">
        <f>ROUND(I369*H369,2)</f>
        <v>0</v>
      </c>
      <c r="BL369" s="17" t="s">
        <v>158</v>
      </c>
      <c r="BM369" s="156" t="s">
        <v>678</v>
      </c>
    </row>
    <row r="370" spans="1:65" s="2" customFormat="1" ht="24.2" customHeight="1">
      <c r="A370" s="32"/>
      <c r="B370" s="144"/>
      <c r="C370" s="175" t="s">
        <v>679</v>
      </c>
      <c r="D370" s="175" t="s">
        <v>208</v>
      </c>
      <c r="E370" s="176" t="s">
        <v>680</v>
      </c>
      <c r="F370" s="177" t="s">
        <v>681</v>
      </c>
      <c r="G370" s="178" t="s">
        <v>182</v>
      </c>
      <c r="H370" s="179">
        <v>2</v>
      </c>
      <c r="I370" s="180"/>
      <c r="J370" s="181">
        <f>ROUND(I370*H370,2)</f>
        <v>0</v>
      </c>
      <c r="K370" s="177" t="s">
        <v>157</v>
      </c>
      <c r="L370" s="182"/>
      <c r="M370" s="183" t="s">
        <v>1</v>
      </c>
      <c r="N370" s="184" t="s">
        <v>41</v>
      </c>
      <c r="O370" s="58"/>
      <c r="P370" s="154">
        <f>O370*H370</f>
        <v>0</v>
      </c>
      <c r="Q370" s="154">
        <v>2.0000000000000002E-5</v>
      </c>
      <c r="R370" s="154">
        <f>Q370*H370</f>
        <v>4.0000000000000003E-5</v>
      </c>
      <c r="S370" s="154">
        <v>0</v>
      </c>
      <c r="T370" s="155">
        <f>S370*H370</f>
        <v>0</v>
      </c>
      <c r="U370" s="32"/>
      <c r="V370" s="32"/>
      <c r="W370" s="32"/>
      <c r="X370" s="32"/>
      <c r="Y370" s="32"/>
      <c r="Z370" s="32"/>
      <c r="AA370" s="32"/>
      <c r="AB370" s="32"/>
      <c r="AC370" s="32"/>
      <c r="AD370" s="32"/>
      <c r="AE370" s="32"/>
      <c r="AR370" s="156" t="s">
        <v>191</v>
      </c>
      <c r="AT370" s="156" t="s">
        <v>208</v>
      </c>
      <c r="AU370" s="156" t="s">
        <v>84</v>
      </c>
      <c r="AY370" s="17" t="s">
        <v>151</v>
      </c>
      <c r="BE370" s="157">
        <f>IF(N370="základní",J370,0)</f>
        <v>0</v>
      </c>
      <c r="BF370" s="157">
        <f>IF(N370="snížená",J370,0)</f>
        <v>0</v>
      </c>
      <c r="BG370" s="157">
        <f>IF(N370="zákl. přenesená",J370,0)</f>
        <v>0</v>
      </c>
      <c r="BH370" s="157">
        <f>IF(N370="sníž. přenesená",J370,0)</f>
        <v>0</v>
      </c>
      <c r="BI370" s="157">
        <f>IF(N370="nulová",J370,0)</f>
        <v>0</v>
      </c>
      <c r="BJ370" s="17" t="s">
        <v>82</v>
      </c>
      <c r="BK370" s="157">
        <f>ROUND(I370*H370,2)</f>
        <v>0</v>
      </c>
      <c r="BL370" s="17" t="s">
        <v>158</v>
      </c>
      <c r="BM370" s="156" t="s">
        <v>682</v>
      </c>
    </row>
    <row r="371" spans="1:65" s="2" customFormat="1" ht="24.2" customHeight="1">
      <c r="A371" s="32"/>
      <c r="B371" s="144"/>
      <c r="C371" s="145" t="s">
        <v>683</v>
      </c>
      <c r="D371" s="145" t="s">
        <v>153</v>
      </c>
      <c r="E371" s="146" t="s">
        <v>684</v>
      </c>
      <c r="F371" s="147" t="s">
        <v>685</v>
      </c>
      <c r="G371" s="148" t="s">
        <v>164</v>
      </c>
      <c r="H371" s="149">
        <v>72.769000000000005</v>
      </c>
      <c r="I371" s="150"/>
      <c r="J371" s="151">
        <f>ROUND(I371*H371,2)</f>
        <v>0</v>
      </c>
      <c r="K371" s="147" t="s">
        <v>157</v>
      </c>
      <c r="L371" s="33"/>
      <c r="M371" s="152" t="s">
        <v>1</v>
      </c>
      <c r="N371" s="153" t="s">
        <v>41</v>
      </c>
      <c r="O371" s="58"/>
      <c r="P371" s="154">
        <f>O371*H371</f>
        <v>0</v>
      </c>
      <c r="Q371" s="154">
        <v>0</v>
      </c>
      <c r="R371" s="154">
        <f>Q371*H371</f>
        <v>0</v>
      </c>
      <c r="S371" s="154">
        <v>0.18099999999999999</v>
      </c>
      <c r="T371" s="155">
        <f>S371*H371</f>
        <v>13.171189</v>
      </c>
      <c r="U371" s="32"/>
      <c r="V371" s="32"/>
      <c r="W371" s="32"/>
      <c r="X371" s="32"/>
      <c r="Y371" s="32"/>
      <c r="Z371" s="32"/>
      <c r="AA371" s="32"/>
      <c r="AB371" s="32"/>
      <c r="AC371" s="32"/>
      <c r="AD371" s="32"/>
      <c r="AE371" s="32"/>
      <c r="AR371" s="156" t="s">
        <v>158</v>
      </c>
      <c r="AT371" s="156" t="s">
        <v>153</v>
      </c>
      <c r="AU371" s="156" t="s">
        <v>84</v>
      </c>
      <c r="AY371" s="17" t="s">
        <v>151</v>
      </c>
      <c r="BE371" s="157">
        <f>IF(N371="základní",J371,0)</f>
        <v>0</v>
      </c>
      <c r="BF371" s="157">
        <f>IF(N371="snížená",J371,0)</f>
        <v>0</v>
      </c>
      <c r="BG371" s="157">
        <f>IF(N371="zákl. přenesená",J371,0)</f>
        <v>0</v>
      </c>
      <c r="BH371" s="157">
        <f>IF(N371="sníž. přenesená",J371,0)</f>
        <v>0</v>
      </c>
      <c r="BI371" s="157">
        <f>IF(N371="nulová",J371,0)</f>
        <v>0</v>
      </c>
      <c r="BJ371" s="17" t="s">
        <v>82</v>
      </c>
      <c r="BK371" s="157">
        <f>ROUND(I371*H371,2)</f>
        <v>0</v>
      </c>
      <c r="BL371" s="17" t="s">
        <v>158</v>
      </c>
      <c r="BM371" s="156" t="s">
        <v>686</v>
      </c>
    </row>
    <row r="372" spans="1:65" s="13" customFormat="1" ht="22.5">
      <c r="B372" s="158"/>
      <c r="D372" s="159" t="s">
        <v>160</v>
      </c>
      <c r="E372" s="160" t="s">
        <v>1</v>
      </c>
      <c r="F372" s="161" t="s">
        <v>687</v>
      </c>
      <c r="H372" s="162">
        <v>15.483000000000001</v>
      </c>
      <c r="I372" s="163"/>
      <c r="L372" s="158"/>
      <c r="M372" s="164"/>
      <c r="N372" s="165"/>
      <c r="O372" s="165"/>
      <c r="P372" s="165"/>
      <c r="Q372" s="165"/>
      <c r="R372" s="165"/>
      <c r="S372" s="165"/>
      <c r="T372" s="166"/>
      <c r="AT372" s="160" t="s">
        <v>160</v>
      </c>
      <c r="AU372" s="160" t="s">
        <v>84</v>
      </c>
      <c r="AV372" s="13" t="s">
        <v>84</v>
      </c>
      <c r="AW372" s="13" t="s">
        <v>33</v>
      </c>
      <c r="AX372" s="13" t="s">
        <v>76</v>
      </c>
      <c r="AY372" s="160" t="s">
        <v>151</v>
      </c>
    </row>
    <row r="373" spans="1:65" s="13" customFormat="1" ht="22.5">
      <c r="B373" s="158"/>
      <c r="D373" s="159" t="s">
        <v>160</v>
      </c>
      <c r="E373" s="160" t="s">
        <v>1</v>
      </c>
      <c r="F373" s="161" t="s">
        <v>688</v>
      </c>
      <c r="H373" s="162">
        <v>57.286000000000001</v>
      </c>
      <c r="I373" s="163"/>
      <c r="L373" s="158"/>
      <c r="M373" s="164"/>
      <c r="N373" s="165"/>
      <c r="O373" s="165"/>
      <c r="P373" s="165"/>
      <c r="Q373" s="165"/>
      <c r="R373" s="165"/>
      <c r="S373" s="165"/>
      <c r="T373" s="166"/>
      <c r="AT373" s="160" t="s">
        <v>160</v>
      </c>
      <c r="AU373" s="160" t="s">
        <v>84</v>
      </c>
      <c r="AV373" s="13" t="s">
        <v>84</v>
      </c>
      <c r="AW373" s="13" t="s">
        <v>33</v>
      </c>
      <c r="AX373" s="13" t="s">
        <v>76</v>
      </c>
      <c r="AY373" s="160" t="s">
        <v>151</v>
      </c>
    </row>
    <row r="374" spans="1:65" s="14" customFormat="1">
      <c r="B374" s="167"/>
      <c r="D374" s="159" t="s">
        <v>160</v>
      </c>
      <c r="E374" s="168" t="s">
        <v>1</v>
      </c>
      <c r="F374" s="169" t="s">
        <v>190</v>
      </c>
      <c r="H374" s="170">
        <v>72.769000000000005</v>
      </c>
      <c r="I374" s="171"/>
      <c r="L374" s="167"/>
      <c r="M374" s="172"/>
      <c r="N374" s="173"/>
      <c r="O374" s="173"/>
      <c r="P374" s="173"/>
      <c r="Q374" s="173"/>
      <c r="R374" s="173"/>
      <c r="S374" s="173"/>
      <c r="T374" s="174"/>
      <c r="AT374" s="168" t="s">
        <v>160</v>
      </c>
      <c r="AU374" s="168" t="s">
        <v>84</v>
      </c>
      <c r="AV374" s="14" t="s">
        <v>158</v>
      </c>
      <c r="AW374" s="14" t="s">
        <v>33</v>
      </c>
      <c r="AX374" s="14" t="s">
        <v>82</v>
      </c>
      <c r="AY374" s="168" t="s">
        <v>151</v>
      </c>
    </row>
    <row r="375" spans="1:65" s="2" customFormat="1" ht="16.5" customHeight="1">
      <c r="A375" s="32"/>
      <c r="B375" s="144"/>
      <c r="C375" s="145" t="s">
        <v>689</v>
      </c>
      <c r="D375" s="145" t="s">
        <v>153</v>
      </c>
      <c r="E375" s="146" t="s">
        <v>690</v>
      </c>
      <c r="F375" s="147" t="s">
        <v>691</v>
      </c>
      <c r="G375" s="148" t="s">
        <v>187</v>
      </c>
      <c r="H375" s="149">
        <v>0.18</v>
      </c>
      <c r="I375" s="150"/>
      <c r="J375" s="151">
        <f>ROUND(I375*H375,2)</f>
        <v>0</v>
      </c>
      <c r="K375" s="147" t="s">
        <v>157</v>
      </c>
      <c r="L375" s="33"/>
      <c r="M375" s="152" t="s">
        <v>1</v>
      </c>
      <c r="N375" s="153" t="s">
        <v>41</v>
      </c>
      <c r="O375" s="58"/>
      <c r="P375" s="154">
        <f>O375*H375</f>
        <v>0</v>
      </c>
      <c r="Q375" s="154">
        <v>0</v>
      </c>
      <c r="R375" s="154">
        <f>Q375*H375</f>
        <v>0</v>
      </c>
      <c r="S375" s="154">
        <v>2.4</v>
      </c>
      <c r="T375" s="155">
        <f>S375*H375</f>
        <v>0.432</v>
      </c>
      <c r="U375" s="32"/>
      <c r="V375" s="32"/>
      <c r="W375" s="32"/>
      <c r="X375" s="32"/>
      <c r="Y375" s="32"/>
      <c r="Z375" s="32"/>
      <c r="AA375" s="32"/>
      <c r="AB375" s="32"/>
      <c r="AC375" s="32"/>
      <c r="AD375" s="32"/>
      <c r="AE375" s="32"/>
      <c r="AR375" s="156" t="s">
        <v>158</v>
      </c>
      <c r="AT375" s="156" t="s">
        <v>153</v>
      </c>
      <c r="AU375" s="156" t="s">
        <v>84</v>
      </c>
      <c r="AY375" s="17" t="s">
        <v>151</v>
      </c>
      <c r="BE375" s="157">
        <f>IF(N375="základní",J375,0)</f>
        <v>0</v>
      </c>
      <c r="BF375" s="157">
        <f>IF(N375="snížená",J375,0)</f>
        <v>0</v>
      </c>
      <c r="BG375" s="157">
        <f>IF(N375="zákl. přenesená",J375,0)</f>
        <v>0</v>
      </c>
      <c r="BH375" s="157">
        <f>IF(N375="sníž. přenesená",J375,0)</f>
        <v>0</v>
      </c>
      <c r="BI375" s="157">
        <f>IF(N375="nulová",J375,0)</f>
        <v>0</v>
      </c>
      <c r="BJ375" s="17" t="s">
        <v>82</v>
      </c>
      <c r="BK375" s="157">
        <f>ROUND(I375*H375,2)</f>
        <v>0</v>
      </c>
      <c r="BL375" s="17" t="s">
        <v>158</v>
      </c>
      <c r="BM375" s="156" t="s">
        <v>692</v>
      </c>
    </row>
    <row r="376" spans="1:65" s="13" customFormat="1">
      <c r="B376" s="158"/>
      <c r="D376" s="159" t="s">
        <v>160</v>
      </c>
      <c r="E376" s="160" t="s">
        <v>1</v>
      </c>
      <c r="F376" s="161" t="s">
        <v>693</v>
      </c>
      <c r="H376" s="162">
        <v>0.18</v>
      </c>
      <c r="I376" s="163"/>
      <c r="L376" s="158"/>
      <c r="M376" s="164"/>
      <c r="N376" s="165"/>
      <c r="O376" s="165"/>
      <c r="P376" s="165"/>
      <c r="Q376" s="165"/>
      <c r="R376" s="165"/>
      <c r="S376" s="165"/>
      <c r="T376" s="166"/>
      <c r="AT376" s="160" t="s">
        <v>160</v>
      </c>
      <c r="AU376" s="160" t="s">
        <v>84</v>
      </c>
      <c r="AV376" s="13" t="s">
        <v>84</v>
      </c>
      <c r="AW376" s="13" t="s">
        <v>33</v>
      </c>
      <c r="AX376" s="13" t="s">
        <v>82</v>
      </c>
      <c r="AY376" s="160" t="s">
        <v>151</v>
      </c>
    </row>
    <row r="377" spans="1:65" s="2" customFormat="1" ht="24.2" customHeight="1">
      <c r="A377" s="32"/>
      <c r="B377" s="144"/>
      <c r="C377" s="145" t="s">
        <v>694</v>
      </c>
      <c r="D377" s="145" t="s">
        <v>153</v>
      </c>
      <c r="E377" s="146" t="s">
        <v>695</v>
      </c>
      <c r="F377" s="147" t="s">
        <v>696</v>
      </c>
      <c r="G377" s="148" t="s">
        <v>187</v>
      </c>
      <c r="H377" s="149">
        <v>5.7039999999999997</v>
      </c>
      <c r="I377" s="150"/>
      <c r="J377" s="151">
        <f>ROUND(I377*H377,2)</f>
        <v>0</v>
      </c>
      <c r="K377" s="147" t="s">
        <v>157</v>
      </c>
      <c r="L377" s="33"/>
      <c r="M377" s="152" t="s">
        <v>1</v>
      </c>
      <c r="N377" s="153" t="s">
        <v>41</v>
      </c>
      <c r="O377" s="58"/>
      <c r="P377" s="154">
        <f>O377*H377</f>
        <v>0</v>
      </c>
      <c r="Q377" s="154">
        <v>0</v>
      </c>
      <c r="R377" s="154">
        <f>Q377*H377</f>
        <v>0</v>
      </c>
      <c r="S377" s="154">
        <v>1.6</v>
      </c>
      <c r="T377" s="155">
        <f>S377*H377</f>
        <v>9.1264000000000003</v>
      </c>
      <c r="U377" s="32"/>
      <c r="V377" s="32"/>
      <c r="W377" s="32"/>
      <c r="X377" s="32"/>
      <c r="Y377" s="32"/>
      <c r="Z377" s="32"/>
      <c r="AA377" s="32"/>
      <c r="AB377" s="32"/>
      <c r="AC377" s="32"/>
      <c r="AD377" s="32"/>
      <c r="AE377" s="32"/>
      <c r="AR377" s="156" t="s">
        <v>158</v>
      </c>
      <c r="AT377" s="156" t="s">
        <v>153</v>
      </c>
      <c r="AU377" s="156" t="s">
        <v>84</v>
      </c>
      <c r="AY377" s="17" t="s">
        <v>151</v>
      </c>
      <c r="BE377" s="157">
        <f>IF(N377="základní",J377,0)</f>
        <v>0</v>
      </c>
      <c r="BF377" s="157">
        <f>IF(N377="snížená",J377,0)</f>
        <v>0</v>
      </c>
      <c r="BG377" s="157">
        <f>IF(N377="zákl. přenesená",J377,0)</f>
        <v>0</v>
      </c>
      <c r="BH377" s="157">
        <f>IF(N377="sníž. přenesená",J377,0)</f>
        <v>0</v>
      </c>
      <c r="BI377" s="157">
        <f>IF(N377="nulová",J377,0)</f>
        <v>0</v>
      </c>
      <c r="BJ377" s="17" t="s">
        <v>82</v>
      </c>
      <c r="BK377" s="157">
        <f>ROUND(I377*H377,2)</f>
        <v>0</v>
      </c>
      <c r="BL377" s="17" t="s">
        <v>158</v>
      </c>
      <c r="BM377" s="156" t="s">
        <v>697</v>
      </c>
    </row>
    <row r="378" spans="1:65" s="13" customFormat="1">
      <c r="B378" s="158"/>
      <c r="D378" s="159" t="s">
        <v>160</v>
      </c>
      <c r="E378" s="160" t="s">
        <v>1</v>
      </c>
      <c r="F378" s="161" t="s">
        <v>698</v>
      </c>
      <c r="H378" s="162">
        <v>5.7039999999999997</v>
      </c>
      <c r="I378" s="163"/>
      <c r="L378" s="158"/>
      <c r="M378" s="164"/>
      <c r="N378" s="165"/>
      <c r="O378" s="165"/>
      <c r="P378" s="165"/>
      <c r="Q378" s="165"/>
      <c r="R378" s="165"/>
      <c r="S378" s="165"/>
      <c r="T378" s="166"/>
      <c r="AT378" s="160" t="s">
        <v>160</v>
      </c>
      <c r="AU378" s="160" t="s">
        <v>84</v>
      </c>
      <c r="AV378" s="13" t="s">
        <v>84</v>
      </c>
      <c r="AW378" s="13" t="s">
        <v>33</v>
      </c>
      <c r="AX378" s="13" t="s">
        <v>82</v>
      </c>
      <c r="AY378" s="160" t="s">
        <v>151</v>
      </c>
    </row>
    <row r="379" spans="1:65" s="2" customFormat="1" ht="33" customHeight="1">
      <c r="A379" s="32"/>
      <c r="B379" s="144"/>
      <c r="C379" s="145" t="s">
        <v>699</v>
      </c>
      <c r="D379" s="145" t="s">
        <v>153</v>
      </c>
      <c r="E379" s="146" t="s">
        <v>700</v>
      </c>
      <c r="F379" s="147" t="s">
        <v>701</v>
      </c>
      <c r="G379" s="148" t="s">
        <v>187</v>
      </c>
      <c r="H379" s="149">
        <v>0.2</v>
      </c>
      <c r="I379" s="150"/>
      <c r="J379" s="151">
        <f>ROUND(I379*H379,2)</f>
        <v>0</v>
      </c>
      <c r="K379" s="147" t="s">
        <v>157</v>
      </c>
      <c r="L379" s="33"/>
      <c r="M379" s="152" t="s">
        <v>1</v>
      </c>
      <c r="N379" s="153" t="s">
        <v>41</v>
      </c>
      <c r="O379" s="58"/>
      <c r="P379" s="154">
        <f>O379*H379</f>
        <v>0</v>
      </c>
      <c r="Q379" s="154">
        <v>0</v>
      </c>
      <c r="R379" s="154">
        <f>Q379*H379</f>
        <v>0</v>
      </c>
      <c r="S379" s="154">
        <v>2.2000000000000002</v>
      </c>
      <c r="T379" s="155">
        <f>S379*H379</f>
        <v>0.44000000000000006</v>
      </c>
      <c r="U379" s="32"/>
      <c r="V379" s="32"/>
      <c r="W379" s="32"/>
      <c r="X379" s="32"/>
      <c r="Y379" s="32"/>
      <c r="Z379" s="32"/>
      <c r="AA379" s="32"/>
      <c r="AB379" s="32"/>
      <c r="AC379" s="32"/>
      <c r="AD379" s="32"/>
      <c r="AE379" s="32"/>
      <c r="AR379" s="156" t="s">
        <v>158</v>
      </c>
      <c r="AT379" s="156" t="s">
        <v>153</v>
      </c>
      <c r="AU379" s="156" t="s">
        <v>84</v>
      </c>
      <c r="AY379" s="17" t="s">
        <v>151</v>
      </c>
      <c r="BE379" s="157">
        <f>IF(N379="základní",J379,0)</f>
        <v>0</v>
      </c>
      <c r="BF379" s="157">
        <f>IF(N379="snížená",J379,0)</f>
        <v>0</v>
      </c>
      <c r="BG379" s="157">
        <f>IF(N379="zákl. přenesená",J379,0)</f>
        <v>0</v>
      </c>
      <c r="BH379" s="157">
        <f>IF(N379="sníž. přenesená",J379,0)</f>
        <v>0</v>
      </c>
      <c r="BI379" s="157">
        <f>IF(N379="nulová",J379,0)</f>
        <v>0</v>
      </c>
      <c r="BJ379" s="17" t="s">
        <v>82</v>
      </c>
      <c r="BK379" s="157">
        <f>ROUND(I379*H379,2)</f>
        <v>0</v>
      </c>
      <c r="BL379" s="17" t="s">
        <v>158</v>
      </c>
      <c r="BM379" s="156" t="s">
        <v>702</v>
      </c>
    </row>
    <row r="380" spans="1:65" s="13" customFormat="1">
      <c r="B380" s="158"/>
      <c r="D380" s="159" t="s">
        <v>160</v>
      </c>
      <c r="E380" s="160" t="s">
        <v>1</v>
      </c>
      <c r="F380" s="161" t="s">
        <v>703</v>
      </c>
      <c r="H380" s="162">
        <v>0.2</v>
      </c>
      <c r="I380" s="163"/>
      <c r="L380" s="158"/>
      <c r="M380" s="164"/>
      <c r="N380" s="165"/>
      <c r="O380" s="165"/>
      <c r="P380" s="165"/>
      <c r="Q380" s="165"/>
      <c r="R380" s="165"/>
      <c r="S380" s="165"/>
      <c r="T380" s="166"/>
      <c r="AT380" s="160" t="s">
        <v>160</v>
      </c>
      <c r="AU380" s="160" t="s">
        <v>84</v>
      </c>
      <c r="AV380" s="13" t="s">
        <v>84</v>
      </c>
      <c r="AW380" s="13" t="s">
        <v>33</v>
      </c>
      <c r="AX380" s="13" t="s">
        <v>82</v>
      </c>
      <c r="AY380" s="160" t="s">
        <v>151</v>
      </c>
    </row>
    <row r="381" spans="1:65" s="2" customFormat="1" ht="33" customHeight="1">
      <c r="A381" s="32"/>
      <c r="B381" s="144"/>
      <c r="C381" s="145" t="s">
        <v>704</v>
      </c>
      <c r="D381" s="145" t="s">
        <v>153</v>
      </c>
      <c r="E381" s="146" t="s">
        <v>705</v>
      </c>
      <c r="F381" s="147" t="s">
        <v>706</v>
      </c>
      <c r="G381" s="148" t="s">
        <v>187</v>
      </c>
      <c r="H381" s="149">
        <v>1.72</v>
      </c>
      <c r="I381" s="150"/>
      <c r="J381" s="151">
        <f>ROUND(I381*H381,2)</f>
        <v>0</v>
      </c>
      <c r="K381" s="147" t="s">
        <v>157</v>
      </c>
      <c r="L381" s="33"/>
      <c r="M381" s="152" t="s">
        <v>1</v>
      </c>
      <c r="N381" s="153" t="s">
        <v>41</v>
      </c>
      <c r="O381" s="58"/>
      <c r="P381" s="154">
        <f>O381*H381</f>
        <v>0</v>
      </c>
      <c r="Q381" s="154">
        <v>0</v>
      </c>
      <c r="R381" s="154">
        <f>Q381*H381</f>
        <v>0</v>
      </c>
      <c r="S381" s="154">
        <v>2.2000000000000002</v>
      </c>
      <c r="T381" s="155">
        <f>S381*H381</f>
        <v>3.7840000000000003</v>
      </c>
      <c r="U381" s="32"/>
      <c r="V381" s="32"/>
      <c r="W381" s="32"/>
      <c r="X381" s="32"/>
      <c r="Y381" s="32"/>
      <c r="Z381" s="32"/>
      <c r="AA381" s="32"/>
      <c r="AB381" s="32"/>
      <c r="AC381" s="32"/>
      <c r="AD381" s="32"/>
      <c r="AE381" s="32"/>
      <c r="AR381" s="156" t="s">
        <v>158</v>
      </c>
      <c r="AT381" s="156" t="s">
        <v>153</v>
      </c>
      <c r="AU381" s="156" t="s">
        <v>84</v>
      </c>
      <c r="AY381" s="17" t="s">
        <v>151</v>
      </c>
      <c r="BE381" s="157">
        <f>IF(N381="základní",J381,0)</f>
        <v>0</v>
      </c>
      <c r="BF381" s="157">
        <f>IF(N381="snížená",J381,0)</f>
        <v>0</v>
      </c>
      <c r="BG381" s="157">
        <f>IF(N381="zákl. přenesená",J381,0)</f>
        <v>0</v>
      </c>
      <c r="BH381" s="157">
        <f>IF(N381="sníž. přenesená",J381,0)</f>
        <v>0</v>
      </c>
      <c r="BI381" s="157">
        <f>IF(N381="nulová",J381,0)</f>
        <v>0</v>
      </c>
      <c r="BJ381" s="17" t="s">
        <v>82</v>
      </c>
      <c r="BK381" s="157">
        <f>ROUND(I381*H381,2)</f>
        <v>0</v>
      </c>
      <c r="BL381" s="17" t="s">
        <v>158</v>
      </c>
      <c r="BM381" s="156" t="s">
        <v>707</v>
      </c>
    </row>
    <row r="382" spans="1:65" s="13" customFormat="1">
      <c r="B382" s="158"/>
      <c r="D382" s="159" t="s">
        <v>160</v>
      </c>
      <c r="E382" s="160" t="s">
        <v>1</v>
      </c>
      <c r="F382" s="161" t="s">
        <v>708</v>
      </c>
      <c r="H382" s="162">
        <v>1.72</v>
      </c>
      <c r="I382" s="163"/>
      <c r="L382" s="158"/>
      <c r="M382" s="164"/>
      <c r="N382" s="165"/>
      <c r="O382" s="165"/>
      <c r="P382" s="165"/>
      <c r="Q382" s="165"/>
      <c r="R382" s="165"/>
      <c r="S382" s="165"/>
      <c r="T382" s="166"/>
      <c r="AT382" s="160" t="s">
        <v>160</v>
      </c>
      <c r="AU382" s="160" t="s">
        <v>84</v>
      </c>
      <c r="AV382" s="13" t="s">
        <v>84</v>
      </c>
      <c r="AW382" s="13" t="s">
        <v>33</v>
      </c>
      <c r="AX382" s="13" t="s">
        <v>82</v>
      </c>
      <c r="AY382" s="160" t="s">
        <v>151</v>
      </c>
    </row>
    <row r="383" spans="1:65" s="2" customFormat="1" ht="33" customHeight="1">
      <c r="A383" s="32"/>
      <c r="B383" s="144"/>
      <c r="C383" s="145" t="s">
        <v>709</v>
      </c>
      <c r="D383" s="145" t="s">
        <v>153</v>
      </c>
      <c r="E383" s="146" t="s">
        <v>710</v>
      </c>
      <c r="F383" s="147" t="s">
        <v>711</v>
      </c>
      <c r="G383" s="148" t="s">
        <v>187</v>
      </c>
      <c r="H383" s="149">
        <v>14.531000000000001</v>
      </c>
      <c r="I383" s="150"/>
      <c r="J383" s="151">
        <f>ROUND(I383*H383,2)</f>
        <v>0</v>
      </c>
      <c r="K383" s="147" t="s">
        <v>157</v>
      </c>
      <c r="L383" s="33"/>
      <c r="M383" s="152" t="s">
        <v>1</v>
      </c>
      <c r="N383" s="153" t="s">
        <v>41</v>
      </c>
      <c r="O383" s="58"/>
      <c r="P383" s="154">
        <f>O383*H383</f>
        <v>0</v>
      </c>
      <c r="Q383" s="154">
        <v>0</v>
      </c>
      <c r="R383" s="154">
        <f>Q383*H383</f>
        <v>0</v>
      </c>
      <c r="S383" s="154">
        <v>2.2000000000000002</v>
      </c>
      <c r="T383" s="155">
        <f>S383*H383</f>
        <v>31.968200000000003</v>
      </c>
      <c r="U383" s="32"/>
      <c r="V383" s="32"/>
      <c r="W383" s="32"/>
      <c r="X383" s="32"/>
      <c r="Y383" s="32"/>
      <c r="Z383" s="32"/>
      <c r="AA383" s="32"/>
      <c r="AB383" s="32"/>
      <c r="AC383" s="32"/>
      <c r="AD383" s="32"/>
      <c r="AE383" s="32"/>
      <c r="AR383" s="156" t="s">
        <v>158</v>
      </c>
      <c r="AT383" s="156" t="s">
        <v>153</v>
      </c>
      <c r="AU383" s="156" t="s">
        <v>84</v>
      </c>
      <c r="AY383" s="17" t="s">
        <v>151</v>
      </c>
      <c r="BE383" s="157">
        <f>IF(N383="základní",J383,0)</f>
        <v>0</v>
      </c>
      <c r="BF383" s="157">
        <f>IF(N383="snížená",J383,0)</f>
        <v>0</v>
      </c>
      <c r="BG383" s="157">
        <f>IF(N383="zákl. přenesená",J383,0)</f>
        <v>0</v>
      </c>
      <c r="BH383" s="157">
        <f>IF(N383="sníž. přenesená",J383,0)</f>
        <v>0</v>
      </c>
      <c r="BI383" s="157">
        <f>IF(N383="nulová",J383,0)</f>
        <v>0</v>
      </c>
      <c r="BJ383" s="17" t="s">
        <v>82</v>
      </c>
      <c r="BK383" s="157">
        <f>ROUND(I383*H383,2)</f>
        <v>0</v>
      </c>
      <c r="BL383" s="17" t="s">
        <v>158</v>
      </c>
      <c r="BM383" s="156" t="s">
        <v>712</v>
      </c>
    </row>
    <row r="384" spans="1:65" s="13" customFormat="1">
      <c r="B384" s="158"/>
      <c r="D384" s="159" t="s">
        <v>160</v>
      </c>
      <c r="E384" s="160" t="s">
        <v>1</v>
      </c>
      <c r="F384" s="161" t="s">
        <v>713</v>
      </c>
      <c r="H384" s="162">
        <v>3.06</v>
      </c>
      <c r="I384" s="163"/>
      <c r="L384" s="158"/>
      <c r="M384" s="164"/>
      <c r="N384" s="165"/>
      <c r="O384" s="165"/>
      <c r="P384" s="165"/>
      <c r="Q384" s="165"/>
      <c r="R384" s="165"/>
      <c r="S384" s="165"/>
      <c r="T384" s="166"/>
      <c r="AT384" s="160" t="s">
        <v>160</v>
      </c>
      <c r="AU384" s="160" t="s">
        <v>84</v>
      </c>
      <c r="AV384" s="13" t="s">
        <v>84</v>
      </c>
      <c r="AW384" s="13" t="s">
        <v>33</v>
      </c>
      <c r="AX384" s="13" t="s">
        <v>76</v>
      </c>
      <c r="AY384" s="160" t="s">
        <v>151</v>
      </c>
    </row>
    <row r="385" spans="1:65" s="13" customFormat="1">
      <c r="B385" s="158"/>
      <c r="D385" s="159" t="s">
        <v>160</v>
      </c>
      <c r="E385" s="160" t="s">
        <v>1</v>
      </c>
      <c r="F385" s="161" t="s">
        <v>714</v>
      </c>
      <c r="H385" s="162">
        <v>6.9080000000000004</v>
      </c>
      <c r="I385" s="163"/>
      <c r="L385" s="158"/>
      <c r="M385" s="164"/>
      <c r="N385" s="165"/>
      <c r="O385" s="165"/>
      <c r="P385" s="165"/>
      <c r="Q385" s="165"/>
      <c r="R385" s="165"/>
      <c r="S385" s="165"/>
      <c r="T385" s="166"/>
      <c r="AT385" s="160" t="s">
        <v>160</v>
      </c>
      <c r="AU385" s="160" t="s">
        <v>84</v>
      </c>
      <c r="AV385" s="13" t="s">
        <v>84</v>
      </c>
      <c r="AW385" s="13" t="s">
        <v>33</v>
      </c>
      <c r="AX385" s="13" t="s">
        <v>76</v>
      </c>
      <c r="AY385" s="160" t="s">
        <v>151</v>
      </c>
    </row>
    <row r="386" spans="1:65" s="13" customFormat="1">
      <c r="B386" s="158"/>
      <c r="D386" s="159" t="s">
        <v>160</v>
      </c>
      <c r="E386" s="160" t="s">
        <v>1</v>
      </c>
      <c r="F386" s="161" t="s">
        <v>715</v>
      </c>
      <c r="H386" s="162">
        <v>4.5629999999999997</v>
      </c>
      <c r="I386" s="163"/>
      <c r="L386" s="158"/>
      <c r="M386" s="164"/>
      <c r="N386" s="165"/>
      <c r="O386" s="165"/>
      <c r="P386" s="165"/>
      <c r="Q386" s="165"/>
      <c r="R386" s="165"/>
      <c r="S386" s="165"/>
      <c r="T386" s="166"/>
      <c r="AT386" s="160" t="s">
        <v>160</v>
      </c>
      <c r="AU386" s="160" t="s">
        <v>84</v>
      </c>
      <c r="AV386" s="13" t="s">
        <v>84</v>
      </c>
      <c r="AW386" s="13" t="s">
        <v>33</v>
      </c>
      <c r="AX386" s="13" t="s">
        <v>76</v>
      </c>
      <c r="AY386" s="160" t="s">
        <v>151</v>
      </c>
    </row>
    <row r="387" spans="1:65" s="14" customFormat="1">
      <c r="B387" s="167"/>
      <c r="D387" s="159" t="s">
        <v>160</v>
      </c>
      <c r="E387" s="168" t="s">
        <v>1</v>
      </c>
      <c r="F387" s="169" t="s">
        <v>190</v>
      </c>
      <c r="H387" s="170">
        <v>14.531000000000001</v>
      </c>
      <c r="I387" s="171"/>
      <c r="L387" s="167"/>
      <c r="M387" s="172"/>
      <c r="N387" s="173"/>
      <c r="O387" s="173"/>
      <c r="P387" s="173"/>
      <c r="Q387" s="173"/>
      <c r="R387" s="173"/>
      <c r="S387" s="173"/>
      <c r="T387" s="174"/>
      <c r="AT387" s="168" t="s">
        <v>160</v>
      </c>
      <c r="AU387" s="168" t="s">
        <v>84</v>
      </c>
      <c r="AV387" s="14" t="s">
        <v>158</v>
      </c>
      <c r="AW387" s="14" t="s">
        <v>33</v>
      </c>
      <c r="AX387" s="14" t="s">
        <v>82</v>
      </c>
      <c r="AY387" s="168" t="s">
        <v>151</v>
      </c>
    </row>
    <row r="388" spans="1:65" s="2" customFormat="1" ht="24.2" customHeight="1">
      <c r="A388" s="32"/>
      <c r="B388" s="144"/>
      <c r="C388" s="145" t="s">
        <v>716</v>
      </c>
      <c r="D388" s="145" t="s">
        <v>153</v>
      </c>
      <c r="E388" s="146" t="s">
        <v>717</v>
      </c>
      <c r="F388" s="147" t="s">
        <v>718</v>
      </c>
      <c r="G388" s="148" t="s">
        <v>164</v>
      </c>
      <c r="H388" s="149">
        <v>2</v>
      </c>
      <c r="I388" s="150"/>
      <c r="J388" s="151">
        <f>ROUND(I388*H388,2)</f>
        <v>0</v>
      </c>
      <c r="K388" s="147" t="s">
        <v>157</v>
      </c>
      <c r="L388" s="33"/>
      <c r="M388" s="152" t="s">
        <v>1</v>
      </c>
      <c r="N388" s="153" t="s">
        <v>41</v>
      </c>
      <c r="O388" s="58"/>
      <c r="P388" s="154">
        <f>O388*H388</f>
        <v>0</v>
      </c>
      <c r="Q388" s="154">
        <v>0</v>
      </c>
      <c r="R388" s="154">
        <f>Q388*H388</f>
        <v>0</v>
      </c>
      <c r="S388" s="154">
        <v>3.5000000000000003E-2</v>
      </c>
      <c r="T388" s="155">
        <f>S388*H388</f>
        <v>7.0000000000000007E-2</v>
      </c>
      <c r="U388" s="32"/>
      <c r="V388" s="32"/>
      <c r="W388" s="32"/>
      <c r="X388" s="32"/>
      <c r="Y388" s="32"/>
      <c r="Z388" s="32"/>
      <c r="AA388" s="32"/>
      <c r="AB388" s="32"/>
      <c r="AC388" s="32"/>
      <c r="AD388" s="32"/>
      <c r="AE388" s="32"/>
      <c r="AR388" s="156" t="s">
        <v>158</v>
      </c>
      <c r="AT388" s="156" t="s">
        <v>153</v>
      </c>
      <c r="AU388" s="156" t="s">
        <v>84</v>
      </c>
      <c r="AY388" s="17" t="s">
        <v>151</v>
      </c>
      <c r="BE388" s="157">
        <f>IF(N388="základní",J388,0)</f>
        <v>0</v>
      </c>
      <c r="BF388" s="157">
        <f>IF(N388="snížená",J388,0)</f>
        <v>0</v>
      </c>
      <c r="BG388" s="157">
        <f>IF(N388="zákl. přenesená",J388,0)</f>
        <v>0</v>
      </c>
      <c r="BH388" s="157">
        <f>IF(N388="sníž. přenesená",J388,0)</f>
        <v>0</v>
      </c>
      <c r="BI388" s="157">
        <f>IF(N388="nulová",J388,0)</f>
        <v>0</v>
      </c>
      <c r="BJ388" s="17" t="s">
        <v>82</v>
      </c>
      <c r="BK388" s="157">
        <f>ROUND(I388*H388,2)</f>
        <v>0</v>
      </c>
      <c r="BL388" s="17" t="s">
        <v>158</v>
      </c>
      <c r="BM388" s="156" t="s">
        <v>719</v>
      </c>
    </row>
    <row r="389" spans="1:65" s="13" customFormat="1">
      <c r="B389" s="158"/>
      <c r="D389" s="159" t="s">
        <v>160</v>
      </c>
      <c r="E389" s="160" t="s">
        <v>1</v>
      </c>
      <c r="F389" s="161" t="s">
        <v>720</v>
      </c>
      <c r="H389" s="162">
        <v>2</v>
      </c>
      <c r="I389" s="163"/>
      <c r="L389" s="158"/>
      <c r="M389" s="164"/>
      <c r="N389" s="165"/>
      <c r="O389" s="165"/>
      <c r="P389" s="165"/>
      <c r="Q389" s="165"/>
      <c r="R389" s="165"/>
      <c r="S389" s="165"/>
      <c r="T389" s="166"/>
      <c r="AT389" s="160" t="s">
        <v>160</v>
      </c>
      <c r="AU389" s="160" t="s">
        <v>84</v>
      </c>
      <c r="AV389" s="13" t="s">
        <v>84</v>
      </c>
      <c r="AW389" s="13" t="s">
        <v>33</v>
      </c>
      <c r="AX389" s="13" t="s">
        <v>82</v>
      </c>
      <c r="AY389" s="160" t="s">
        <v>151</v>
      </c>
    </row>
    <row r="390" spans="1:65" s="2" customFormat="1" ht="24.2" customHeight="1">
      <c r="A390" s="32"/>
      <c r="B390" s="144"/>
      <c r="C390" s="145" t="s">
        <v>721</v>
      </c>
      <c r="D390" s="145" t="s">
        <v>153</v>
      </c>
      <c r="E390" s="146" t="s">
        <v>722</v>
      </c>
      <c r="F390" s="147" t="s">
        <v>723</v>
      </c>
      <c r="G390" s="148" t="s">
        <v>164</v>
      </c>
      <c r="H390" s="149">
        <v>49.8</v>
      </c>
      <c r="I390" s="150"/>
      <c r="J390" s="151">
        <f>ROUND(I390*H390,2)</f>
        <v>0</v>
      </c>
      <c r="K390" s="147" t="s">
        <v>157</v>
      </c>
      <c r="L390" s="33"/>
      <c r="M390" s="152" t="s">
        <v>1</v>
      </c>
      <c r="N390" s="153" t="s">
        <v>41</v>
      </c>
      <c r="O390" s="58"/>
      <c r="P390" s="154">
        <f>O390*H390</f>
        <v>0</v>
      </c>
      <c r="Q390" s="154">
        <v>0</v>
      </c>
      <c r="R390" s="154">
        <f>Q390*H390</f>
        <v>0</v>
      </c>
      <c r="S390" s="154">
        <v>3.5000000000000003E-2</v>
      </c>
      <c r="T390" s="155">
        <f>S390*H390</f>
        <v>1.7430000000000001</v>
      </c>
      <c r="U390" s="32"/>
      <c r="V390" s="32"/>
      <c r="W390" s="32"/>
      <c r="X390" s="32"/>
      <c r="Y390" s="32"/>
      <c r="Z390" s="32"/>
      <c r="AA390" s="32"/>
      <c r="AB390" s="32"/>
      <c r="AC390" s="32"/>
      <c r="AD390" s="32"/>
      <c r="AE390" s="32"/>
      <c r="AR390" s="156" t="s">
        <v>158</v>
      </c>
      <c r="AT390" s="156" t="s">
        <v>153</v>
      </c>
      <c r="AU390" s="156" t="s">
        <v>84</v>
      </c>
      <c r="AY390" s="17" t="s">
        <v>151</v>
      </c>
      <c r="BE390" s="157">
        <f>IF(N390="základní",J390,0)</f>
        <v>0</v>
      </c>
      <c r="BF390" s="157">
        <f>IF(N390="snížená",J390,0)</f>
        <v>0</v>
      </c>
      <c r="BG390" s="157">
        <f>IF(N390="zákl. přenesená",J390,0)</f>
        <v>0</v>
      </c>
      <c r="BH390" s="157">
        <f>IF(N390="sníž. přenesená",J390,0)</f>
        <v>0</v>
      </c>
      <c r="BI390" s="157">
        <f>IF(N390="nulová",J390,0)</f>
        <v>0</v>
      </c>
      <c r="BJ390" s="17" t="s">
        <v>82</v>
      </c>
      <c r="BK390" s="157">
        <f>ROUND(I390*H390,2)</f>
        <v>0</v>
      </c>
      <c r="BL390" s="17" t="s">
        <v>158</v>
      </c>
      <c r="BM390" s="156" t="s">
        <v>724</v>
      </c>
    </row>
    <row r="391" spans="1:65" s="13" customFormat="1">
      <c r="B391" s="158"/>
      <c r="D391" s="159" t="s">
        <v>160</v>
      </c>
      <c r="E391" s="160" t="s">
        <v>1</v>
      </c>
      <c r="F391" s="161" t="s">
        <v>725</v>
      </c>
      <c r="H391" s="162">
        <v>49.8</v>
      </c>
      <c r="I391" s="163"/>
      <c r="L391" s="158"/>
      <c r="M391" s="164"/>
      <c r="N391" s="165"/>
      <c r="O391" s="165"/>
      <c r="P391" s="165"/>
      <c r="Q391" s="165"/>
      <c r="R391" s="165"/>
      <c r="S391" s="165"/>
      <c r="T391" s="166"/>
      <c r="AT391" s="160" t="s">
        <v>160</v>
      </c>
      <c r="AU391" s="160" t="s">
        <v>84</v>
      </c>
      <c r="AV391" s="13" t="s">
        <v>84</v>
      </c>
      <c r="AW391" s="13" t="s">
        <v>33</v>
      </c>
      <c r="AX391" s="13" t="s">
        <v>82</v>
      </c>
      <c r="AY391" s="160" t="s">
        <v>151</v>
      </c>
    </row>
    <row r="392" spans="1:65" s="2" customFormat="1" ht="24.2" customHeight="1">
      <c r="A392" s="32"/>
      <c r="B392" s="144"/>
      <c r="C392" s="145" t="s">
        <v>726</v>
      </c>
      <c r="D392" s="145" t="s">
        <v>153</v>
      </c>
      <c r="E392" s="146" t="s">
        <v>727</v>
      </c>
      <c r="F392" s="147" t="s">
        <v>728</v>
      </c>
      <c r="G392" s="148" t="s">
        <v>187</v>
      </c>
      <c r="H392" s="149">
        <v>9.3249999999999993</v>
      </c>
      <c r="I392" s="150"/>
      <c r="J392" s="151">
        <f>ROUND(I392*H392,2)</f>
        <v>0</v>
      </c>
      <c r="K392" s="147" t="s">
        <v>157</v>
      </c>
      <c r="L392" s="33"/>
      <c r="M392" s="152" t="s">
        <v>1</v>
      </c>
      <c r="N392" s="153" t="s">
        <v>41</v>
      </c>
      <c r="O392" s="58"/>
      <c r="P392" s="154">
        <f>O392*H392</f>
        <v>0</v>
      </c>
      <c r="Q392" s="154">
        <v>0</v>
      </c>
      <c r="R392" s="154">
        <f>Q392*H392</f>
        <v>0</v>
      </c>
      <c r="S392" s="154">
        <v>1.4</v>
      </c>
      <c r="T392" s="155">
        <f>S392*H392</f>
        <v>13.054999999999998</v>
      </c>
      <c r="U392" s="32"/>
      <c r="V392" s="32"/>
      <c r="W392" s="32"/>
      <c r="X392" s="32"/>
      <c r="Y392" s="32"/>
      <c r="Z392" s="32"/>
      <c r="AA392" s="32"/>
      <c r="AB392" s="32"/>
      <c r="AC392" s="32"/>
      <c r="AD392" s="32"/>
      <c r="AE392" s="32"/>
      <c r="AR392" s="156" t="s">
        <v>158</v>
      </c>
      <c r="AT392" s="156" t="s">
        <v>153</v>
      </c>
      <c r="AU392" s="156" t="s">
        <v>84</v>
      </c>
      <c r="AY392" s="17" t="s">
        <v>151</v>
      </c>
      <c r="BE392" s="157">
        <f>IF(N392="základní",J392,0)</f>
        <v>0</v>
      </c>
      <c r="BF392" s="157">
        <f>IF(N392="snížená",J392,0)</f>
        <v>0</v>
      </c>
      <c r="BG392" s="157">
        <f>IF(N392="zákl. přenesená",J392,0)</f>
        <v>0</v>
      </c>
      <c r="BH392" s="157">
        <f>IF(N392="sníž. přenesená",J392,0)</f>
        <v>0</v>
      </c>
      <c r="BI392" s="157">
        <f>IF(N392="nulová",J392,0)</f>
        <v>0</v>
      </c>
      <c r="BJ392" s="17" t="s">
        <v>82</v>
      </c>
      <c r="BK392" s="157">
        <f>ROUND(I392*H392,2)</f>
        <v>0</v>
      </c>
      <c r="BL392" s="17" t="s">
        <v>158</v>
      </c>
      <c r="BM392" s="156" t="s">
        <v>729</v>
      </c>
    </row>
    <row r="393" spans="1:65" s="13" customFormat="1" ht="22.5">
      <c r="B393" s="158"/>
      <c r="D393" s="159" t="s">
        <v>160</v>
      </c>
      <c r="E393" s="160" t="s">
        <v>1</v>
      </c>
      <c r="F393" s="161" t="s">
        <v>730</v>
      </c>
      <c r="H393" s="162">
        <v>9.3249999999999993</v>
      </c>
      <c r="I393" s="163"/>
      <c r="L393" s="158"/>
      <c r="M393" s="164"/>
      <c r="N393" s="165"/>
      <c r="O393" s="165"/>
      <c r="P393" s="165"/>
      <c r="Q393" s="165"/>
      <c r="R393" s="165"/>
      <c r="S393" s="165"/>
      <c r="T393" s="166"/>
      <c r="AT393" s="160" t="s">
        <v>160</v>
      </c>
      <c r="AU393" s="160" t="s">
        <v>84</v>
      </c>
      <c r="AV393" s="13" t="s">
        <v>84</v>
      </c>
      <c r="AW393" s="13" t="s">
        <v>33</v>
      </c>
      <c r="AX393" s="13" t="s">
        <v>82</v>
      </c>
      <c r="AY393" s="160" t="s">
        <v>151</v>
      </c>
    </row>
    <row r="394" spans="1:65" s="2" customFormat="1" ht="24.2" customHeight="1">
      <c r="A394" s="32"/>
      <c r="B394" s="144"/>
      <c r="C394" s="145" t="s">
        <v>731</v>
      </c>
      <c r="D394" s="145" t="s">
        <v>153</v>
      </c>
      <c r="E394" s="146" t="s">
        <v>732</v>
      </c>
      <c r="F394" s="147" t="s">
        <v>733</v>
      </c>
      <c r="G394" s="148" t="s">
        <v>164</v>
      </c>
      <c r="H394" s="149">
        <v>2.2000000000000002</v>
      </c>
      <c r="I394" s="150"/>
      <c r="J394" s="151">
        <f>ROUND(I394*H394,2)</f>
        <v>0</v>
      </c>
      <c r="K394" s="147" t="s">
        <v>157</v>
      </c>
      <c r="L394" s="33"/>
      <c r="M394" s="152" t="s">
        <v>1</v>
      </c>
      <c r="N394" s="153" t="s">
        <v>41</v>
      </c>
      <c r="O394" s="58"/>
      <c r="P394" s="154">
        <f>O394*H394</f>
        <v>0</v>
      </c>
      <c r="Q394" s="154">
        <v>0</v>
      </c>
      <c r="R394" s="154">
        <f>Q394*H394</f>
        <v>0</v>
      </c>
      <c r="S394" s="154">
        <v>5.5E-2</v>
      </c>
      <c r="T394" s="155">
        <f>S394*H394</f>
        <v>0.12100000000000001</v>
      </c>
      <c r="U394" s="32"/>
      <c r="V394" s="32"/>
      <c r="W394" s="32"/>
      <c r="X394" s="32"/>
      <c r="Y394" s="32"/>
      <c r="Z394" s="32"/>
      <c r="AA394" s="32"/>
      <c r="AB394" s="32"/>
      <c r="AC394" s="32"/>
      <c r="AD394" s="32"/>
      <c r="AE394" s="32"/>
      <c r="AR394" s="156" t="s">
        <v>158</v>
      </c>
      <c r="AT394" s="156" t="s">
        <v>153</v>
      </c>
      <c r="AU394" s="156" t="s">
        <v>84</v>
      </c>
      <c r="AY394" s="17" t="s">
        <v>151</v>
      </c>
      <c r="BE394" s="157">
        <f>IF(N394="základní",J394,0)</f>
        <v>0</v>
      </c>
      <c r="BF394" s="157">
        <f>IF(N394="snížená",J394,0)</f>
        <v>0</v>
      </c>
      <c r="BG394" s="157">
        <f>IF(N394="zákl. přenesená",J394,0)</f>
        <v>0</v>
      </c>
      <c r="BH394" s="157">
        <f>IF(N394="sníž. přenesená",J394,0)</f>
        <v>0</v>
      </c>
      <c r="BI394" s="157">
        <f>IF(N394="nulová",J394,0)</f>
        <v>0</v>
      </c>
      <c r="BJ394" s="17" t="s">
        <v>82</v>
      </c>
      <c r="BK394" s="157">
        <f>ROUND(I394*H394,2)</f>
        <v>0</v>
      </c>
      <c r="BL394" s="17" t="s">
        <v>158</v>
      </c>
      <c r="BM394" s="156" t="s">
        <v>734</v>
      </c>
    </row>
    <row r="395" spans="1:65" s="13" customFormat="1">
      <c r="B395" s="158"/>
      <c r="D395" s="159" t="s">
        <v>160</v>
      </c>
      <c r="E395" s="160" t="s">
        <v>1</v>
      </c>
      <c r="F395" s="161" t="s">
        <v>735</v>
      </c>
      <c r="H395" s="162">
        <v>2.2000000000000002</v>
      </c>
      <c r="I395" s="163"/>
      <c r="L395" s="158"/>
      <c r="M395" s="164"/>
      <c r="N395" s="165"/>
      <c r="O395" s="165"/>
      <c r="P395" s="165"/>
      <c r="Q395" s="165"/>
      <c r="R395" s="165"/>
      <c r="S395" s="165"/>
      <c r="T395" s="166"/>
      <c r="AT395" s="160" t="s">
        <v>160</v>
      </c>
      <c r="AU395" s="160" t="s">
        <v>84</v>
      </c>
      <c r="AV395" s="13" t="s">
        <v>84</v>
      </c>
      <c r="AW395" s="13" t="s">
        <v>33</v>
      </c>
      <c r="AX395" s="13" t="s">
        <v>82</v>
      </c>
      <c r="AY395" s="160" t="s">
        <v>151</v>
      </c>
    </row>
    <row r="396" spans="1:65" s="2" customFormat="1" ht="24.2" customHeight="1">
      <c r="A396" s="32"/>
      <c r="B396" s="144"/>
      <c r="C396" s="145" t="s">
        <v>736</v>
      </c>
      <c r="D396" s="145" t="s">
        <v>153</v>
      </c>
      <c r="E396" s="146" t="s">
        <v>737</v>
      </c>
      <c r="F396" s="147" t="s">
        <v>738</v>
      </c>
      <c r="G396" s="148" t="s">
        <v>164</v>
      </c>
      <c r="H396" s="149">
        <v>3.78</v>
      </c>
      <c r="I396" s="150"/>
      <c r="J396" s="151">
        <f>ROUND(I396*H396,2)</f>
        <v>0</v>
      </c>
      <c r="K396" s="147" t="s">
        <v>157</v>
      </c>
      <c r="L396" s="33"/>
      <c r="M396" s="152" t="s">
        <v>1</v>
      </c>
      <c r="N396" s="153" t="s">
        <v>41</v>
      </c>
      <c r="O396" s="58"/>
      <c r="P396" s="154">
        <f>O396*H396</f>
        <v>0</v>
      </c>
      <c r="Q396" s="154">
        <v>0</v>
      </c>
      <c r="R396" s="154">
        <f>Q396*H396</f>
        <v>0</v>
      </c>
      <c r="S396" s="154">
        <v>3.7999999999999999E-2</v>
      </c>
      <c r="T396" s="155">
        <f>S396*H396</f>
        <v>0.14363999999999999</v>
      </c>
      <c r="U396" s="32"/>
      <c r="V396" s="32"/>
      <c r="W396" s="32"/>
      <c r="X396" s="32"/>
      <c r="Y396" s="32"/>
      <c r="Z396" s="32"/>
      <c r="AA396" s="32"/>
      <c r="AB396" s="32"/>
      <c r="AC396" s="32"/>
      <c r="AD396" s="32"/>
      <c r="AE396" s="32"/>
      <c r="AR396" s="156" t="s">
        <v>158</v>
      </c>
      <c r="AT396" s="156" t="s">
        <v>153</v>
      </c>
      <c r="AU396" s="156" t="s">
        <v>84</v>
      </c>
      <c r="AY396" s="17" t="s">
        <v>151</v>
      </c>
      <c r="BE396" s="157">
        <f>IF(N396="základní",J396,0)</f>
        <v>0</v>
      </c>
      <c r="BF396" s="157">
        <f>IF(N396="snížená",J396,0)</f>
        <v>0</v>
      </c>
      <c r="BG396" s="157">
        <f>IF(N396="zákl. přenesená",J396,0)</f>
        <v>0</v>
      </c>
      <c r="BH396" s="157">
        <f>IF(N396="sníž. přenesená",J396,0)</f>
        <v>0</v>
      </c>
      <c r="BI396" s="157">
        <f>IF(N396="nulová",J396,0)</f>
        <v>0</v>
      </c>
      <c r="BJ396" s="17" t="s">
        <v>82</v>
      </c>
      <c r="BK396" s="157">
        <f>ROUND(I396*H396,2)</f>
        <v>0</v>
      </c>
      <c r="BL396" s="17" t="s">
        <v>158</v>
      </c>
      <c r="BM396" s="156" t="s">
        <v>739</v>
      </c>
    </row>
    <row r="397" spans="1:65" s="13" customFormat="1">
      <c r="B397" s="158"/>
      <c r="D397" s="159" t="s">
        <v>160</v>
      </c>
      <c r="E397" s="160" t="s">
        <v>1</v>
      </c>
      <c r="F397" s="161" t="s">
        <v>740</v>
      </c>
      <c r="H397" s="162">
        <v>3.78</v>
      </c>
      <c r="I397" s="163"/>
      <c r="L397" s="158"/>
      <c r="M397" s="164"/>
      <c r="N397" s="165"/>
      <c r="O397" s="165"/>
      <c r="P397" s="165"/>
      <c r="Q397" s="165"/>
      <c r="R397" s="165"/>
      <c r="S397" s="165"/>
      <c r="T397" s="166"/>
      <c r="AT397" s="160" t="s">
        <v>160</v>
      </c>
      <c r="AU397" s="160" t="s">
        <v>84</v>
      </c>
      <c r="AV397" s="13" t="s">
        <v>84</v>
      </c>
      <c r="AW397" s="13" t="s">
        <v>33</v>
      </c>
      <c r="AX397" s="13" t="s">
        <v>82</v>
      </c>
      <c r="AY397" s="160" t="s">
        <v>151</v>
      </c>
    </row>
    <row r="398" spans="1:65" s="2" customFormat="1" ht="21.75" customHeight="1">
      <c r="A398" s="32"/>
      <c r="B398" s="144"/>
      <c r="C398" s="145" t="s">
        <v>741</v>
      </c>
      <c r="D398" s="145" t="s">
        <v>153</v>
      </c>
      <c r="E398" s="146" t="s">
        <v>742</v>
      </c>
      <c r="F398" s="147" t="s">
        <v>743</v>
      </c>
      <c r="G398" s="148" t="s">
        <v>164</v>
      </c>
      <c r="H398" s="149">
        <v>20.488</v>
      </c>
      <c r="I398" s="150"/>
      <c r="J398" s="151">
        <f>ROUND(I398*H398,2)</f>
        <v>0</v>
      </c>
      <c r="K398" s="147" t="s">
        <v>157</v>
      </c>
      <c r="L398" s="33"/>
      <c r="M398" s="152" t="s">
        <v>1</v>
      </c>
      <c r="N398" s="153" t="s">
        <v>41</v>
      </c>
      <c r="O398" s="58"/>
      <c r="P398" s="154">
        <f>O398*H398</f>
        <v>0</v>
      </c>
      <c r="Q398" s="154">
        <v>0</v>
      </c>
      <c r="R398" s="154">
        <f>Q398*H398</f>
        <v>0</v>
      </c>
      <c r="S398" s="154">
        <v>7.5999999999999998E-2</v>
      </c>
      <c r="T398" s="155">
        <f>S398*H398</f>
        <v>1.557088</v>
      </c>
      <c r="U398" s="32"/>
      <c r="V398" s="32"/>
      <c r="W398" s="32"/>
      <c r="X398" s="32"/>
      <c r="Y398" s="32"/>
      <c r="Z398" s="32"/>
      <c r="AA398" s="32"/>
      <c r="AB398" s="32"/>
      <c r="AC398" s="32"/>
      <c r="AD398" s="32"/>
      <c r="AE398" s="32"/>
      <c r="AR398" s="156" t="s">
        <v>158</v>
      </c>
      <c r="AT398" s="156" t="s">
        <v>153</v>
      </c>
      <c r="AU398" s="156" t="s">
        <v>84</v>
      </c>
      <c r="AY398" s="17" t="s">
        <v>151</v>
      </c>
      <c r="BE398" s="157">
        <f>IF(N398="základní",J398,0)</f>
        <v>0</v>
      </c>
      <c r="BF398" s="157">
        <f>IF(N398="snížená",J398,0)</f>
        <v>0</v>
      </c>
      <c r="BG398" s="157">
        <f>IF(N398="zákl. přenesená",J398,0)</f>
        <v>0</v>
      </c>
      <c r="BH398" s="157">
        <f>IF(N398="sníž. přenesená",J398,0)</f>
        <v>0</v>
      </c>
      <c r="BI398" s="157">
        <f>IF(N398="nulová",J398,0)</f>
        <v>0</v>
      </c>
      <c r="BJ398" s="17" t="s">
        <v>82</v>
      </c>
      <c r="BK398" s="157">
        <f>ROUND(I398*H398,2)</f>
        <v>0</v>
      </c>
      <c r="BL398" s="17" t="s">
        <v>158</v>
      </c>
      <c r="BM398" s="156" t="s">
        <v>744</v>
      </c>
    </row>
    <row r="399" spans="1:65" s="13" customFormat="1">
      <c r="B399" s="158"/>
      <c r="D399" s="159" t="s">
        <v>160</v>
      </c>
      <c r="E399" s="160" t="s">
        <v>1</v>
      </c>
      <c r="F399" s="161" t="s">
        <v>745</v>
      </c>
      <c r="H399" s="162">
        <v>20.488</v>
      </c>
      <c r="I399" s="163"/>
      <c r="L399" s="158"/>
      <c r="M399" s="164"/>
      <c r="N399" s="165"/>
      <c r="O399" s="165"/>
      <c r="P399" s="165"/>
      <c r="Q399" s="165"/>
      <c r="R399" s="165"/>
      <c r="S399" s="165"/>
      <c r="T399" s="166"/>
      <c r="AT399" s="160" t="s">
        <v>160</v>
      </c>
      <c r="AU399" s="160" t="s">
        <v>84</v>
      </c>
      <c r="AV399" s="13" t="s">
        <v>84</v>
      </c>
      <c r="AW399" s="13" t="s">
        <v>33</v>
      </c>
      <c r="AX399" s="13" t="s">
        <v>82</v>
      </c>
      <c r="AY399" s="160" t="s">
        <v>151</v>
      </c>
    </row>
    <row r="400" spans="1:65" s="2" customFormat="1" ht="24.2" customHeight="1">
      <c r="A400" s="32"/>
      <c r="B400" s="144"/>
      <c r="C400" s="145" t="s">
        <v>746</v>
      </c>
      <c r="D400" s="145" t="s">
        <v>153</v>
      </c>
      <c r="E400" s="146" t="s">
        <v>747</v>
      </c>
      <c r="F400" s="147" t="s">
        <v>748</v>
      </c>
      <c r="G400" s="148" t="s">
        <v>182</v>
      </c>
      <c r="H400" s="149">
        <v>2</v>
      </c>
      <c r="I400" s="150"/>
      <c r="J400" s="151">
        <f>ROUND(I400*H400,2)</f>
        <v>0</v>
      </c>
      <c r="K400" s="147" t="s">
        <v>157</v>
      </c>
      <c r="L400" s="33"/>
      <c r="M400" s="152" t="s">
        <v>1</v>
      </c>
      <c r="N400" s="153" t="s">
        <v>41</v>
      </c>
      <c r="O400" s="58"/>
      <c r="P400" s="154">
        <f>O400*H400</f>
        <v>0</v>
      </c>
      <c r="Q400" s="154">
        <v>0</v>
      </c>
      <c r="R400" s="154">
        <f>Q400*H400</f>
        <v>0</v>
      </c>
      <c r="S400" s="154">
        <v>4.0000000000000001E-3</v>
      </c>
      <c r="T400" s="155">
        <f>S400*H400</f>
        <v>8.0000000000000002E-3</v>
      </c>
      <c r="U400" s="32"/>
      <c r="V400" s="32"/>
      <c r="W400" s="32"/>
      <c r="X400" s="32"/>
      <c r="Y400" s="32"/>
      <c r="Z400" s="32"/>
      <c r="AA400" s="32"/>
      <c r="AB400" s="32"/>
      <c r="AC400" s="32"/>
      <c r="AD400" s="32"/>
      <c r="AE400" s="32"/>
      <c r="AR400" s="156" t="s">
        <v>158</v>
      </c>
      <c r="AT400" s="156" t="s">
        <v>153</v>
      </c>
      <c r="AU400" s="156" t="s">
        <v>84</v>
      </c>
      <c r="AY400" s="17" t="s">
        <v>151</v>
      </c>
      <c r="BE400" s="157">
        <f>IF(N400="základní",J400,0)</f>
        <v>0</v>
      </c>
      <c r="BF400" s="157">
        <f>IF(N400="snížená",J400,0)</f>
        <v>0</v>
      </c>
      <c r="BG400" s="157">
        <f>IF(N400="zákl. přenesená",J400,0)</f>
        <v>0</v>
      </c>
      <c r="BH400" s="157">
        <f>IF(N400="sníž. přenesená",J400,0)</f>
        <v>0</v>
      </c>
      <c r="BI400" s="157">
        <f>IF(N400="nulová",J400,0)</f>
        <v>0</v>
      </c>
      <c r="BJ400" s="17" t="s">
        <v>82</v>
      </c>
      <c r="BK400" s="157">
        <f>ROUND(I400*H400,2)</f>
        <v>0</v>
      </c>
      <c r="BL400" s="17" t="s">
        <v>158</v>
      </c>
      <c r="BM400" s="156" t="s">
        <v>749</v>
      </c>
    </row>
    <row r="401" spans="1:65" s="13" customFormat="1">
      <c r="B401" s="158"/>
      <c r="D401" s="159" t="s">
        <v>160</v>
      </c>
      <c r="E401" s="160" t="s">
        <v>1</v>
      </c>
      <c r="F401" s="161" t="s">
        <v>750</v>
      </c>
      <c r="H401" s="162">
        <v>2</v>
      </c>
      <c r="I401" s="163"/>
      <c r="L401" s="158"/>
      <c r="M401" s="164"/>
      <c r="N401" s="165"/>
      <c r="O401" s="165"/>
      <c r="P401" s="165"/>
      <c r="Q401" s="165"/>
      <c r="R401" s="165"/>
      <c r="S401" s="165"/>
      <c r="T401" s="166"/>
      <c r="AT401" s="160" t="s">
        <v>160</v>
      </c>
      <c r="AU401" s="160" t="s">
        <v>84</v>
      </c>
      <c r="AV401" s="13" t="s">
        <v>84</v>
      </c>
      <c r="AW401" s="13" t="s">
        <v>33</v>
      </c>
      <c r="AX401" s="13" t="s">
        <v>82</v>
      </c>
      <c r="AY401" s="160" t="s">
        <v>151</v>
      </c>
    </row>
    <row r="402" spans="1:65" s="2" customFormat="1" ht="24.2" customHeight="1">
      <c r="A402" s="32"/>
      <c r="B402" s="144"/>
      <c r="C402" s="145" t="s">
        <v>751</v>
      </c>
      <c r="D402" s="145" t="s">
        <v>153</v>
      </c>
      <c r="E402" s="146" t="s">
        <v>752</v>
      </c>
      <c r="F402" s="147" t="s">
        <v>753</v>
      </c>
      <c r="G402" s="148" t="s">
        <v>182</v>
      </c>
      <c r="H402" s="149">
        <v>1</v>
      </c>
      <c r="I402" s="150"/>
      <c r="J402" s="151">
        <f>ROUND(I402*H402,2)</f>
        <v>0</v>
      </c>
      <c r="K402" s="147" t="s">
        <v>157</v>
      </c>
      <c r="L402" s="33"/>
      <c r="M402" s="152" t="s">
        <v>1</v>
      </c>
      <c r="N402" s="153" t="s">
        <v>41</v>
      </c>
      <c r="O402" s="58"/>
      <c r="P402" s="154">
        <f>O402*H402</f>
        <v>0</v>
      </c>
      <c r="Q402" s="154">
        <v>0</v>
      </c>
      <c r="R402" s="154">
        <f>Q402*H402</f>
        <v>0</v>
      </c>
      <c r="S402" s="154">
        <v>1.6E-2</v>
      </c>
      <c r="T402" s="155">
        <f>S402*H402</f>
        <v>1.6E-2</v>
      </c>
      <c r="U402" s="32"/>
      <c r="V402" s="32"/>
      <c r="W402" s="32"/>
      <c r="X402" s="32"/>
      <c r="Y402" s="32"/>
      <c r="Z402" s="32"/>
      <c r="AA402" s="32"/>
      <c r="AB402" s="32"/>
      <c r="AC402" s="32"/>
      <c r="AD402" s="32"/>
      <c r="AE402" s="32"/>
      <c r="AR402" s="156" t="s">
        <v>158</v>
      </c>
      <c r="AT402" s="156" t="s">
        <v>153</v>
      </c>
      <c r="AU402" s="156" t="s">
        <v>84</v>
      </c>
      <c r="AY402" s="17" t="s">
        <v>151</v>
      </c>
      <c r="BE402" s="157">
        <f>IF(N402="základní",J402,0)</f>
        <v>0</v>
      </c>
      <c r="BF402" s="157">
        <f>IF(N402="snížená",J402,0)</f>
        <v>0</v>
      </c>
      <c r="BG402" s="157">
        <f>IF(N402="zákl. přenesená",J402,0)</f>
        <v>0</v>
      </c>
      <c r="BH402" s="157">
        <f>IF(N402="sníž. přenesená",J402,0)</f>
        <v>0</v>
      </c>
      <c r="BI402" s="157">
        <f>IF(N402="nulová",J402,0)</f>
        <v>0</v>
      </c>
      <c r="BJ402" s="17" t="s">
        <v>82</v>
      </c>
      <c r="BK402" s="157">
        <f>ROUND(I402*H402,2)</f>
        <v>0</v>
      </c>
      <c r="BL402" s="17" t="s">
        <v>158</v>
      </c>
      <c r="BM402" s="156" t="s">
        <v>754</v>
      </c>
    </row>
    <row r="403" spans="1:65" s="13" customFormat="1">
      <c r="B403" s="158"/>
      <c r="D403" s="159" t="s">
        <v>160</v>
      </c>
      <c r="E403" s="160" t="s">
        <v>1</v>
      </c>
      <c r="F403" s="161" t="s">
        <v>755</v>
      </c>
      <c r="H403" s="162">
        <v>1</v>
      </c>
      <c r="I403" s="163"/>
      <c r="L403" s="158"/>
      <c r="M403" s="164"/>
      <c r="N403" s="165"/>
      <c r="O403" s="165"/>
      <c r="P403" s="165"/>
      <c r="Q403" s="165"/>
      <c r="R403" s="165"/>
      <c r="S403" s="165"/>
      <c r="T403" s="166"/>
      <c r="AT403" s="160" t="s">
        <v>160</v>
      </c>
      <c r="AU403" s="160" t="s">
        <v>84</v>
      </c>
      <c r="AV403" s="13" t="s">
        <v>84</v>
      </c>
      <c r="AW403" s="13" t="s">
        <v>33</v>
      </c>
      <c r="AX403" s="13" t="s">
        <v>82</v>
      </c>
      <c r="AY403" s="160" t="s">
        <v>151</v>
      </c>
    </row>
    <row r="404" spans="1:65" s="2" customFormat="1" ht="24.2" customHeight="1">
      <c r="A404" s="32"/>
      <c r="B404" s="144"/>
      <c r="C404" s="145" t="s">
        <v>756</v>
      </c>
      <c r="D404" s="145" t="s">
        <v>153</v>
      </c>
      <c r="E404" s="146" t="s">
        <v>757</v>
      </c>
      <c r="F404" s="147" t="s">
        <v>758</v>
      </c>
      <c r="G404" s="148" t="s">
        <v>187</v>
      </c>
      <c r="H404" s="149">
        <v>0.48</v>
      </c>
      <c r="I404" s="150"/>
      <c r="J404" s="151">
        <f>ROUND(I404*H404,2)</f>
        <v>0</v>
      </c>
      <c r="K404" s="147" t="s">
        <v>157</v>
      </c>
      <c r="L404" s="33"/>
      <c r="M404" s="152" t="s">
        <v>1</v>
      </c>
      <c r="N404" s="153" t="s">
        <v>41</v>
      </c>
      <c r="O404" s="58"/>
      <c r="P404" s="154">
        <f>O404*H404</f>
        <v>0</v>
      </c>
      <c r="Q404" s="154">
        <v>0</v>
      </c>
      <c r="R404" s="154">
        <f>Q404*H404</f>
        <v>0</v>
      </c>
      <c r="S404" s="154">
        <v>1.8</v>
      </c>
      <c r="T404" s="155">
        <f>S404*H404</f>
        <v>0.86399999999999999</v>
      </c>
      <c r="U404" s="32"/>
      <c r="V404" s="32"/>
      <c r="W404" s="32"/>
      <c r="X404" s="32"/>
      <c r="Y404" s="32"/>
      <c r="Z404" s="32"/>
      <c r="AA404" s="32"/>
      <c r="AB404" s="32"/>
      <c r="AC404" s="32"/>
      <c r="AD404" s="32"/>
      <c r="AE404" s="32"/>
      <c r="AR404" s="156" t="s">
        <v>158</v>
      </c>
      <c r="AT404" s="156" t="s">
        <v>153</v>
      </c>
      <c r="AU404" s="156" t="s">
        <v>84</v>
      </c>
      <c r="AY404" s="17" t="s">
        <v>151</v>
      </c>
      <c r="BE404" s="157">
        <f>IF(N404="základní",J404,0)</f>
        <v>0</v>
      </c>
      <c r="BF404" s="157">
        <f>IF(N404="snížená",J404,0)</f>
        <v>0</v>
      </c>
      <c r="BG404" s="157">
        <f>IF(N404="zákl. přenesená",J404,0)</f>
        <v>0</v>
      </c>
      <c r="BH404" s="157">
        <f>IF(N404="sníž. přenesená",J404,0)</f>
        <v>0</v>
      </c>
      <c r="BI404" s="157">
        <f>IF(N404="nulová",J404,0)</f>
        <v>0</v>
      </c>
      <c r="BJ404" s="17" t="s">
        <v>82</v>
      </c>
      <c r="BK404" s="157">
        <f>ROUND(I404*H404,2)</f>
        <v>0</v>
      </c>
      <c r="BL404" s="17" t="s">
        <v>158</v>
      </c>
      <c r="BM404" s="156" t="s">
        <v>759</v>
      </c>
    </row>
    <row r="405" spans="1:65" s="13" customFormat="1">
      <c r="B405" s="158"/>
      <c r="D405" s="159" t="s">
        <v>160</v>
      </c>
      <c r="E405" s="160" t="s">
        <v>1</v>
      </c>
      <c r="F405" s="161" t="s">
        <v>760</v>
      </c>
      <c r="H405" s="162">
        <v>0.48</v>
      </c>
      <c r="I405" s="163"/>
      <c r="L405" s="158"/>
      <c r="M405" s="164"/>
      <c r="N405" s="165"/>
      <c r="O405" s="165"/>
      <c r="P405" s="165"/>
      <c r="Q405" s="165"/>
      <c r="R405" s="165"/>
      <c r="S405" s="165"/>
      <c r="T405" s="166"/>
      <c r="AT405" s="160" t="s">
        <v>160</v>
      </c>
      <c r="AU405" s="160" t="s">
        <v>84</v>
      </c>
      <c r="AV405" s="13" t="s">
        <v>84</v>
      </c>
      <c r="AW405" s="13" t="s">
        <v>33</v>
      </c>
      <c r="AX405" s="13" t="s">
        <v>82</v>
      </c>
      <c r="AY405" s="160" t="s">
        <v>151</v>
      </c>
    </row>
    <row r="406" spans="1:65" s="2" customFormat="1" ht="24.2" customHeight="1">
      <c r="A406" s="32"/>
      <c r="B406" s="144"/>
      <c r="C406" s="145" t="s">
        <v>761</v>
      </c>
      <c r="D406" s="145" t="s">
        <v>153</v>
      </c>
      <c r="E406" s="146" t="s">
        <v>762</v>
      </c>
      <c r="F406" s="147" t="s">
        <v>763</v>
      </c>
      <c r="G406" s="148" t="s">
        <v>187</v>
      </c>
      <c r="H406" s="149">
        <v>1.105</v>
      </c>
      <c r="I406" s="150"/>
      <c r="J406" s="151">
        <f>ROUND(I406*H406,2)</f>
        <v>0</v>
      </c>
      <c r="K406" s="147" t="s">
        <v>157</v>
      </c>
      <c r="L406" s="33"/>
      <c r="M406" s="152" t="s">
        <v>1</v>
      </c>
      <c r="N406" s="153" t="s">
        <v>41</v>
      </c>
      <c r="O406" s="58"/>
      <c r="P406" s="154">
        <f>O406*H406</f>
        <v>0</v>
      </c>
      <c r="Q406" s="154">
        <v>0</v>
      </c>
      <c r="R406" s="154">
        <f>Q406*H406</f>
        <v>0</v>
      </c>
      <c r="S406" s="154">
        <v>1.8</v>
      </c>
      <c r="T406" s="155">
        <f>S406*H406</f>
        <v>1.9890000000000001</v>
      </c>
      <c r="U406" s="32"/>
      <c r="V406" s="32"/>
      <c r="W406" s="32"/>
      <c r="X406" s="32"/>
      <c r="Y406" s="32"/>
      <c r="Z406" s="32"/>
      <c r="AA406" s="32"/>
      <c r="AB406" s="32"/>
      <c r="AC406" s="32"/>
      <c r="AD406" s="32"/>
      <c r="AE406" s="32"/>
      <c r="AR406" s="156" t="s">
        <v>158</v>
      </c>
      <c r="AT406" s="156" t="s">
        <v>153</v>
      </c>
      <c r="AU406" s="156" t="s">
        <v>84</v>
      </c>
      <c r="AY406" s="17" t="s">
        <v>151</v>
      </c>
      <c r="BE406" s="157">
        <f>IF(N406="základní",J406,0)</f>
        <v>0</v>
      </c>
      <c r="BF406" s="157">
        <f>IF(N406="snížená",J406,0)</f>
        <v>0</v>
      </c>
      <c r="BG406" s="157">
        <f>IF(N406="zákl. přenesená",J406,0)</f>
        <v>0</v>
      </c>
      <c r="BH406" s="157">
        <f>IF(N406="sníž. přenesená",J406,0)</f>
        <v>0</v>
      </c>
      <c r="BI406" s="157">
        <f>IF(N406="nulová",J406,0)</f>
        <v>0</v>
      </c>
      <c r="BJ406" s="17" t="s">
        <v>82</v>
      </c>
      <c r="BK406" s="157">
        <f>ROUND(I406*H406,2)</f>
        <v>0</v>
      </c>
      <c r="BL406" s="17" t="s">
        <v>158</v>
      </c>
      <c r="BM406" s="156" t="s">
        <v>764</v>
      </c>
    </row>
    <row r="407" spans="1:65" s="13" customFormat="1">
      <c r="B407" s="158"/>
      <c r="D407" s="159" t="s">
        <v>160</v>
      </c>
      <c r="E407" s="160" t="s">
        <v>1</v>
      </c>
      <c r="F407" s="161" t="s">
        <v>765</v>
      </c>
      <c r="H407" s="162">
        <v>1.105</v>
      </c>
      <c r="I407" s="163"/>
      <c r="L407" s="158"/>
      <c r="M407" s="164"/>
      <c r="N407" s="165"/>
      <c r="O407" s="165"/>
      <c r="P407" s="165"/>
      <c r="Q407" s="165"/>
      <c r="R407" s="165"/>
      <c r="S407" s="165"/>
      <c r="T407" s="166"/>
      <c r="AT407" s="160" t="s">
        <v>160</v>
      </c>
      <c r="AU407" s="160" t="s">
        <v>84</v>
      </c>
      <c r="AV407" s="13" t="s">
        <v>84</v>
      </c>
      <c r="AW407" s="13" t="s">
        <v>33</v>
      </c>
      <c r="AX407" s="13" t="s">
        <v>82</v>
      </c>
      <c r="AY407" s="160" t="s">
        <v>151</v>
      </c>
    </row>
    <row r="408" spans="1:65" s="2" customFormat="1" ht="24.2" customHeight="1">
      <c r="A408" s="32"/>
      <c r="B408" s="144"/>
      <c r="C408" s="145" t="s">
        <v>766</v>
      </c>
      <c r="D408" s="145" t="s">
        <v>153</v>
      </c>
      <c r="E408" s="146" t="s">
        <v>767</v>
      </c>
      <c r="F408" s="147" t="s">
        <v>768</v>
      </c>
      <c r="G408" s="148" t="s">
        <v>182</v>
      </c>
      <c r="H408" s="149">
        <v>1</v>
      </c>
      <c r="I408" s="150"/>
      <c r="J408" s="151">
        <f>ROUND(I408*H408,2)</f>
        <v>0</v>
      </c>
      <c r="K408" s="147" t="s">
        <v>157</v>
      </c>
      <c r="L408" s="33"/>
      <c r="M408" s="152" t="s">
        <v>1</v>
      </c>
      <c r="N408" s="153" t="s">
        <v>41</v>
      </c>
      <c r="O408" s="58"/>
      <c r="P408" s="154">
        <f>O408*H408</f>
        <v>0</v>
      </c>
      <c r="Q408" s="154">
        <v>0</v>
      </c>
      <c r="R408" s="154">
        <f>Q408*H408</f>
        <v>0</v>
      </c>
      <c r="S408" s="154">
        <v>8.0000000000000002E-3</v>
      </c>
      <c r="T408" s="155">
        <f>S408*H408</f>
        <v>8.0000000000000002E-3</v>
      </c>
      <c r="U408" s="32"/>
      <c r="V408" s="32"/>
      <c r="W408" s="32"/>
      <c r="X408" s="32"/>
      <c r="Y408" s="32"/>
      <c r="Z408" s="32"/>
      <c r="AA408" s="32"/>
      <c r="AB408" s="32"/>
      <c r="AC408" s="32"/>
      <c r="AD408" s="32"/>
      <c r="AE408" s="32"/>
      <c r="AR408" s="156" t="s">
        <v>158</v>
      </c>
      <c r="AT408" s="156" t="s">
        <v>153</v>
      </c>
      <c r="AU408" s="156" t="s">
        <v>84</v>
      </c>
      <c r="AY408" s="17" t="s">
        <v>151</v>
      </c>
      <c r="BE408" s="157">
        <f>IF(N408="základní",J408,0)</f>
        <v>0</v>
      </c>
      <c r="BF408" s="157">
        <f>IF(N408="snížená",J408,0)</f>
        <v>0</v>
      </c>
      <c r="BG408" s="157">
        <f>IF(N408="zákl. přenesená",J408,0)</f>
        <v>0</v>
      </c>
      <c r="BH408" s="157">
        <f>IF(N408="sníž. přenesená",J408,0)</f>
        <v>0</v>
      </c>
      <c r="BI408" s="157">
        <f>IF(N408="nulová",J408,0)</f>
        <v>0</v>
      </c>
      <c r="BJ408" s="17" t="s">
        <v>82</v>
      </c>
      <c r="BK408" s="157">
        <f>ROUND(I408*H408,2)</f>
        <v>0</v>
      </c>
      <c r="BL408" s="17" t="s">
        <v>158</v>
      </c>
      <c r="BM408" s="156" t="s">
        <v>769</v>
      </c>
    </row>
    <row r="409" spans="1:65" s="13" customFormat="1">
      <c r="B409" s="158"/>
      <c r="D409" s="159" t="s">
        <v>160</v>
      </c>
      <c r="E409" s="160" t="s">
        <v>1</v>
      </c>
      <c r="F409" s="161" t="s">
        <v>770</v>
      </c>
      <c r="H409" s="162">
        <v>1</v>
      </c>
      <c r="I409" s="163"/>
      <c r="L409" s="158"/>
      <c r="M409" s="164"/>
      <c r="N409" s="165"/>
      <c r="O409" s="165"/>
      <c r="P409" s="165"/>
      <c r="Q409" s="165"/>
      <c r="R409" s="165"/>
      <c r="S409" s="165"/>
      <c r="T409" s="166"/>
      <c r="AT409" s="160" t="s">
        <v>160</v>
      </c>
      <c r="AU409" s="160" t="s">
        <v>84</v>
      </c>
      <c r="AV409" s="13" t="s">
        <v>84</v>
      </c>
      <c r="AW409" s="13" t="s">
        <v>33</v>
      </c>
      <c r="AX409" s="13" t="s">
        <v>82</v>
      </c>
      <c r="AY409" s="160" t="s">
        <v>151</v>
      </c>
    </row>
    <row r="410" spans="1:65" s="2" customFormat="1" ht="24.2" customHeight="1">
      <c r="A410" s="32"/>
      <c r="B410" s="144"/>
      <c r="C410" s="145" t="s">
        <v>771</v>
      </c>
      <c r="D410" s="145" t="s">
        <v>153</v>
      </c>
      <c r="E410" s="146" t="s">
        <v>772</v>
      </c>
      <c r="F410" s="147" t="s">
        <v>773</v>
      </c>
      <c r="G410" s="148" t="s">
        <v>204</v>
      </c>
      <c r="H410" s="149">
        <v>27.2</v>
      </c>
      <c r="I410" s="150"/>
      <c r="J410" s="151">
        <f>ROUND(I410*H410,2)</f>
        <v>0</v>
      </c>
      <c r="K410" s="147" t="s">
        <v>157</v>
      </c>
      <c r="L410" s="33"/>
      <c r="M410" s="152" t="s">
        <v>1</v>
      </c>
      <c r="N410" s="153" t="s">
        <v>41</v>
      </c>
      <c r="O410" s="58"/>
      <c r="P410" s="154">
        <f>O410*H410</f>
        <v>0</v>
      </c>
      <c r="Q410" s="154">
        <v>0</v>
      </c>
      <c r="R410" s="154">
        <f>Q410*H410</f>
        <v>0</v>
      </c>
      <c r="S410" s="154">
        <v>4.2000000000000003E-2</v>
      </c>
      <c r="T410" s="155">
        <f>S410*H410</f>
        <v>1.1424000000000001</v>
      </c>
      <c r="U410" s="32"/>
      <c r="V410" s="32"/>
      <c r="W410" s="32"/>
      <c r="X410" s="32"/>
      <c r="Y410" s="32"/>
      <c r="Z410" s="32"/>
      <c r="AA410" s="32"/>
      <c r="AB410" s="32"/>
      <c r="AC410" s="32"/>
      <c r="AD410" s="32"/>
      <c r="AE410" s="32"/>
      <c r="AR410" s="156" t="s">
        <v>158</v>
      </c>
      <c r="AT410" s="156" t="s">
        <v>153</v>
      </c>
      <c r="AU410" s="156" t="s">
        <v>84</v>
      </c>
      <c r="AY410" s="17" t="s">
        <v>151</v>
      </c>
      <c r="BE410" s="157">
        <f>IF(N410="základní",J410,0)</f>
        <v>0</v>
      </c>
      <c r="BF410" s="157">
        <f>IF(N410="snížená",J410,0)</f>
        <v>0</v>
      </c>
      <c r="BG410" s="157">
        <f>IF(N410="zákl. přenesená",J410,0)</f>
        <v>0</v>
      </c>
      <c r="BH410" s="157">
        <f>IF(N410="sníž. přenesená",J410,0)</f>
        <v>0</v>
      </c>
      <c r="BI410" s="157">
        <f>IF(N410="nulová",J410,0)</f>
        <v>0</v>
      </c>
      <c r="BJ410" s="17" t="s">
        <v>82</v>
      </c>
      <c r="BK410" s="157">
        <f>ROUND(I410*H410,2)</f>
        <v>0</v>
      </c>
      <c r="BL410" s="17" t="s">
        <v>158</v>
      </c>
      <c r="BM410" s="156" t="s">
        <v>774</v>
      </c>
    </row>
    <row r="411" spans="1:65" s="13" customFormat="1">
      <c r="B411" s="158"/>
      <c r="D411" s="159" t="s">
        <v>160</v>
      </c>
      <c r="E411" s="160" t="s">
        <v>1</v>
      </c>
      <c r="F411" s="161" t="s">
        <v>775</v>
      </c>
      <c r="H411" s="162">
        <v>27.2</v>
      </c>
      <c r="I411" s="163"/>
      <c r="L411" s="158"/>
      <c r="M411" s="164"/>
      <c r="N411" s="165"/>
      <c r="O411" s="165"/>
      <c r="P411" s="165"/>
      <c r="Q411" s="165"/>
      <c r="R411" s="165"/>
      <c r="S411" s="165"/>
      <c r="T411" s="166"/>
      <c r="AT411" s="160" t="s">
        <v>160</v>
      </c>
      <c r="AU411" s="160" t="s">
        <v>84</v>
      </c>
      <c r="AV411" s="13" t="s">
        <v>84</v>
      </c>
      <c r="AW411" s="13" t="s">
        <v>33</v>
      </c>
      <c r="AX411" s="13" t="s">
        <v>82</v>
      </c>
      <c r="AY411" s="160" t="s">
        <v>151</v>
      </c>
    </row>
    <row r="412" spans="1:65" s="2" customFormat="1" ht="24.2" customHeight="1">
      <c r="A412" s="32"/>
      <c r="B412" s="144"/>
      <c r="C412" s="145" t="s">
        <v>776</v>
      </c>
      <c r="D412" s="145" t="s">
        <v>153</v>
      </c>
      <c r="E412" s="146" t="s">
        <v>777</v>
      </c>
      <c r="F412" s="147" t="s">
        <v>778</v>
      </c>
      <c r="G412" s="148" t="s">
        <v>204</v>
      </c>
      <c r="H412" s="149">
        <v>13.6</v>
      </c>
      <c r="I412" s="150"/>
      <c r="J412" s="151">
        <f>ROUND(I412*H412,2)</f>
        <v>0</v>
      </c>
      <c r="K412" s="147" t="s">
        <v>157</v>
      </c>
      <c r="L412" s="33"/>
      <c r="M412" s="152" t="s">
        <v>1</v>
      </c>
      <c r="N412" s="153" t="s">
        <v>41</v>
      </c>
      <c r="O412" s="58"/>
      <c r="P412" s="154">
        <f>O412*H412</f>
        <v>0</v>
      </c>
      <c r="Q412" s="154">
        <v>0</v>
      </c>
      <c r="R412" s="154">
        <f>Q412*H412</f>
        <v>0</v>
      </c>
      <c r="S412" s="154">
        <v>6.5000000000000002E-2</v>
      </c>
      <c r="T412" s="155">
        <f>S412*H412</f>
        <v>0.88400000000000001</v>
      </c>
      <c r="U412" s="32"/>
      <c r="V412" s="32"/>
      <c r="W412" s="32"/>
      <c r="X412" s="32"/>
      <c r="Y412" s="32"/>
      <c r="Z412" s="32"/>
      <c r="AA412" s="32"/>
      <c r="AB412" s="32"/>
      <c r="AC412" s="32"/>
      <c r="AD412" s="32"/>
      <c r="AE412" s="32"/>
      <c r="AR412" s="156" t="s">
        <v>158</v>
      </c>
      <c r="AT412" s="156" t="s">
        <v>153</v>
      </c>
      <c r="AU412" s="156" t="s">
        <v>84</v>
      </c>
      <c r="AY412" s="17" t="s">
        <v>151</v>
      </c>
      <c r="BE412" s="157">
        <f>IF(N412="základní",J412,0)</f>
        <v>0</v>
      </c>
      <c r="BF412" s="157">
        <f>IF(N412="snížená",J412,0)</f>
        <v>0</v>
      </c>
      <c r="BG412" s="157">
        <f>IF(N412="zákl. přenesená",J412,0)</f>
        <v>0</v>
      </c>
      <c r="BH412" s="157">
        <f>IF(N412="sníž. přenesená",J412,0)</f>
        <v>0</v>
      </c>
      <c r="BI412" s="157">
        <f>IF(N412="nulová",J412,0)</f>
        <v>0</v>
      </c>
      <c r="BJ412" s="17" t="s">
        <v>82</v>
      </c>
      <c r="BK412" s="157">
        <f>ROUND(I412*H412,2)</f>
        <v>0</v>
      </c>
      <c r="BL412" s="17" t="s">
        <v>158</v>
      </c>
      <c r="BM412" s="156" t="s">
        <v>779</v>
      </c>
    </row>
    <row r="413" spans="1:65" s="13" customFormat="1">
      <c r="B413" s="158"/>
      <c r="D413" s="159" t="s">
        <v>160</v>
      </c>
      <c r="E413" s="160" t="s">
        <v>1</v>
      </c>
      <c r="F413" s="161" t="s">
        <v>780</v>
      </c>
      <c r="H413" s="162">
        <v>13.6</v>
      </c>
      <c r="I413" s="163"/>
      <c r="L413" s="158"/>
      <c r="M413" s="164"/>
      <c r="N413" s="165"/>
      <c r="O413" s="165"/>
      <c r="P413" s="165"/>
      <c r="Q413" s="165"/>
      <c r="R413" s="165"/>
      <c r="S413" s="165"/>
      <c r="T413" s="166"/>
      <c r="AT413" s="160" t="s">
        <v>160</v>
      </c>
      <c r="AU413" s="160" t="s">
        <v>84</v>
      </c>
      <c r="AV413" s="13" t="s">
        <v>84</v>
      </c>
      <c r="AW413" s="13" t="s">
        <v>33</v>
      </c>
      <c r="AX413" s="13" t="s">
        <v>82</v>
      </c>
      <c r="AY413" s="160" t="s">
        <v>151</v>
      </c>
    </row>
    <row r="414" spans="1:65" s="2" customFormat="1" ht="24.2" customHeight="1">
      <c r="A414" s="32"/>
      <c r="B414" s="144"/>
      <c r="C414" s="145" t="s">
        <v>781</v>
      </c>
      <c r="D414" s="145" t="s">
        <v>153</v>
      </c>
      <c r="E414" s="146" t="s">
        <v>782</v>
      </c>
      <c r="F414" s="147" t="s">
        <v>783</v>
      </c>
      <c r="G414" s="148" t="s">
        <v>182</v>
      </c>
      <c r="H414" s="149">
        <v>2</v>
      </c>
      <c r="I414" s="150"/>
      <c r="J414" s="151">
        <f>ROUND(I414*H414,2)</f>
        <v>0</v>
      </c>
      <c r="K414" s="147" t="s">
        <v>157</v>
      </c>
      <c r="L414" s="33"/>
      <c r="M414" s="152" t="s">
        <v>1</v>
      </c>
      <c r="N414" s="153" t="s">
        <v>41</v>
      </c>
      <c r="O414" s="58"/>
      <c r="P414" s="154">
        <f>O414*H414</f>
        <v>0</v>
      </c>
      <c r="Q414" s="154">
        <v>0</v>
      </c>
      <c r="R414" s="154">
        <f>Q414*H414</f>
        <v>0</v>
      </c>
      <c r="S414" s="154">
        <v>4.4999999999999998E-2</v>
      </c>
      <c r="T414" s="155">
        <f>S414*H414</f>
        <v>0.09</v>
      </c>
      <c r="U414" s="32"/>
      <c r="V414" s="32"/>
      <c r="W414" s="32"/>
      <c r="X414" s="32"/>
      <c r="Y414" s="32"/>
      <c r="Z414" s="32"/>
      <c r="AA414" s="32"/>
      <c r="AB414" s="32"/>
      <c r="AC414" s="32"/>
      <c r="AD414" s="32"/>
      <c r="AE414" s="32"/>
      <c r="AR414" s="156" t="s">
        <v>158</v>
      </c>
      <c r="AT414" s="156" t="s">
        <v>153</v>
      </c>
      <c r="AU414" s="156" t="s">
        <v>84</v>
      </c>
      <c r="AY414" s="17" t="s">
        <v>151</v>
      </c>
      <c r="BE414" s="157">
        <f>IF(N414="základní",J414,0)</f>
        <v>0</v>
      </c>
      <c r="BF414" s="157">
        <f>IF(N414="snížená",J414,0)</f>
        <v>0</v>
      </c>
      <c r="BG414" s="157">
        <f>IF(N414="zákl. přenesená",J414,0)</f>
        <v>0</v>
      </c>
      <c r="BH414" s="157">
        <f>IF(N414="sníž. přenesená",J414,0)</f>
        <v>0</v>
      </c>
      <c r="BI414" s="157">
        <f>IF(N414="nulová",J414,0)</f>
        <v>0</v>
      </c>
      <c r="BJ414" s="17" t="s">
        <v>82</v>
      </c>
      <c r="BK414" s="157">
        <f>ROUND(I414*H414,2)</f>
        <v>0</v>
      </c>
      <c r="BL414" s="17" t="s">
        <v>158</v>
      </c>
      <c r="BM414" s="156" t="s">
        <v>784</v>
      </c>
    </row>
    <row r="415" spans="1:65" s="2" customFormat="1" ht="24.2" customHeight="1">
      <c r="A415" s="32"/>
      <c r="B415" s="144"/>
      <c r="C415" s="145" t="s">
        <v>785</v>
      </c>
      <c r="D415" s="145" t="s">
        <v>153</v>
      </c>
      <c r="E415" s="146" t="s">
        <v>786</v>
      </c>
      <c r="F415" s="147" t="s">
        <v>787</v>
      </c>
      <c r="G415" s="148" t="s">
        <v>204</v>
      </c>
      <c r="H415" s="149">
        <v>1</v>
      </c>
      <c r="I415" s="150"/>
      <c r="J415" s="151">
        <f>ROUND(I415*H415,2)</f>
        <v>0</v>
      </c>
      <c r="K415" s="147" t="s">
        <v>157</v>
      </c>
      <c r="L415" s="33"/>
      <c r="M415" s="152" t="s">
        <v>1</v>
      </c>
      <c r="N415" s="153" t="s">
        <v>41</v>
      </c>
      <c r="O415" s="58"/>
      <c r="P415" s="154">
        <f>O415*H415</f>
        <v>0</v>
      </c>
      <c r="Q415" s="154">
        <v>1.47E-3</v>
      </c>
      <c r="R415" s="154">
        <f>Q415*H415</f>
        <v>1.47E-3</v>
      </c>
      <c r="S415" s="154">
        <v>3.9E-2</v>
      </c>
      <c r="T415" s="155">
        <f>S415*H415</f>
        <v>3.9E-2</v>
      </c>
      <c r="U415" s="32"/>
      <c r="V415" s="32"/>
      <c r="W415" s="32"/>
      <c r="X415" s="32"/>
      <c r="Y415" s="32"/>
      <c r="Z415" s="32"/>
      <c r="AA415" s="32"/>
      <c r="AB415" s="32"/>
      <c r="AC415" s="32"/>
      <c r="AD415" s="32"/>
      <c r="AE415" s="32"/>
      <c r="AR415" s="156" t="s">
        <v>158</v>
      </c>
      <c r="AT415" s="156" t="s">
        <v>153</v>
      </c>
      <c r="AU415" s="156" t="s">
        <v>84</v>
      </c>
      <c r="AY415" s="17" t="s">
        <v>151</v>
      </c>
      <c r="BE415" s="157">
        <f>IF(N415="základní",J415,0)</f>
        <v>0</v>
      </c>
      <c r="BF415" s="157">
        <f>IF(N415="snížená",J415,0)</f>
        <v>0</v>
      </c>
      <c r="BG415" s="157">
        <f>IF(N415="zákl. přenesená",J415,0)</f>
        <v>0</v>
      </c>
      <c r="BH415" s="157">
        <f>IF(N415="sníž. přenesená",J415,0)</f>
        <v>0</v>
      </c>
      <c r="BI415" s="157">
        <f>IF(N415="nulová",J415,0)</f>
        <v>0</v>
      </c>
      <c r="BJ415" s="17" t="s">
        <v>82</v>
      </c>
      <c r="BK415" s="157">
        <f>ROUND(I415*H415,2)</f>
        <v>0</v>
      </c>
      <c r="BL415" s="17" t="s">
        <v>158</v>
      </c>
      <c r="BM415" s="156" t="s">
        <v>788</v>
      </c>
    </row>
    <row r="416" spans="1:65" s="13" customFormat="1">
      <c r="B416" s="158"/>
      <c r="D416" s="159" t="s">
        <v>160</v>
      </c>
      <c r="E416" s="160" t="s">
        <v>1</v>
      </c>
      <c r="F416" s="161" t="s">
        <v>789</v>
      </c>
      <c r="H416" s="162">
        <v>1</v>
      </c>
      <c r="I416" s="163"/>
      <c r="L416" s="158"/>
      <c r="M416" s="164"/>
      <c r="N416" s="165"/>
      <c r="O416" s="165"/>
      <c r="P416" s="165"/>
      <c r="Q416" s="165"/>
      <c r="R416" s="165"/>
      <c r="S416" s="165"/>
      <c r="T416" s="166"/>
      <c r="AT416" s="160" t="s">
        <v>160</v>
      </c>
      <c r="AU416" s="160" t="s">
        <v>84</v>
      </c>
      <c r="AV416" s="13" t="s">
        <v>84</v>
      </c>
      <c r="AW416" s="13" t="s">
        <v>33</v>
      </c>
      <c r="AX416" s="13" t="s">
        <v>82</v>
      </c>
      <c r="AY416" s="160" t="s">
        <v>151</v>
      </c>
    </row>
    <row r="417" spans="1:65" s="2" customFormat="1" ht="24.2" customHeight="1">
      <c r="A417" s="32"/>
      <c r="B417" s="144"/>
      <c r="C417" s="145" t="s">
        <v>790</v>
      </c>
      <c r="D417" s="145" t="s">
        <v>153</v>
      </c>
      <c r="E417" s="146" t="s">
        <v>791</v>
      </c>
      <c r="F417" s="147" t="s">
        <v>792</v>
      </c>
      <c r="G417" s="148" t="s">
        <v>204</v>
      </c>
      <c r="H417" s="149">
        <v>2.5</v>
      </c>
      <c r="I417" s="150"/>
      <c r="J417" s="151">
        <f>ROUND(I417*H417,2)</f>
        <v>0</v>
      </c>
      <c r="K417" s="147" t="s">
        <v>157</v>
      </c>
      <c r="L417" s="33"/>
      <c r="M417" s="152" t="s">
        <v>1</v>
      </c>
      <c r="N417" s="153" t="s">
        <v>41</v>
      </c>
      <c r="O417" s="58"/>
      <c r="P417" s="154">
        <f>O417*H417</f>
        <v>0</v>
      </c>
      <c r="Q417" s="154">
        <v>2.81E-3</v>
      </c>
      <c r="R417" s="154">
        <f>Q417*H417</f>
        <v>7.025E-3</v>
      </c>
      <c r="S417" s="154">
        <v>6.9000000000000006E-2</v>
      </c>
      <c r="T417" s="155">
        <f>S417*H417</f>
        <v>0.17250000000000001</v>
      </c>
      <c r="U417" s="32"/>
      <c r="V417" s="32"/>
      <c r="W417" s="32"/>
      <c r="X417" s="32"/>
      <c r="Y417" s="32"/>
      <c r="Z417" s="32"/>
      <c r="AA417" s="32"/>
      <c r="AB417" s="32"/>
      <c r="AC417" s="32"/>
      <c r="AD417" s="32"/>
      <c r="AE417" s="32"/>
      <c r="AR417" s="156" t="s">
        <v>158</v>
      </c>
      <c r="AT417" s="156" t="s">
        <v>153</v>
      </c>
      <c r="AU417" s="156" t="s">
        <v>84</v>
      </c>
      <c r="AY417" s="17" t="s">
        <v>151</v>
      </c>
      <c r="BE417" s="157">
        <f>IF(N417="základní",J417,0)</f>
        <v>0</v>
      </c>
      <c r="BF417" s="157">
        <f>IF(N417="snížená",J417,0)</f>
        <v>0</v>
      </c>
      <c r="BG417" s="157">
        <f>IF(N417="zákl. přenesená",J417,0)</f>
        <v>0</v>
      </c>
      <c r="BH417" s="157">
        <f>IF(N417="sníž. přenesená",J417,0)</f>
        <v>0</v>
      </c>
      <c r="BI417" s="157">
        <f>IF(N417="nulová",J417,0)</f>
        <v>0</v>
      </c>
      <c r="BJ417" s="17" t="s">
        <v>82</v>
      </c>
      <c r="BK417" s="157">
        <f>ROUND(I417*H417,2)</f>
        <v>0</v>
      </c>
      <c r="BL417" s="17" t="s">
        <v>158</v>
      </c>
      <c r="BM417" s="156" t="s">
        <v>793</v>
      </c>
    </row>
    <row r="418" spans="1:65" s="13" customFormat="1">
      <c r="B418" s="158"/>
      <c r="D418" s="159" t="s">
        <v>160</v>
      </c>
      <c r="E418" s="160" t="s">
        <v>1</v>
      </c>
      <c r="F418" s="161" t="s">
        <v>794</v>
      </c>
      <c r="H418" s="162">
        <v>2.5</v>
      </c>
      <c r="I418" s="163"/>
      <c r="L418" s="158"/>
      <c r="M418" s="164"/>
      <c r="N418" s="165"/>
      <c r="O418" s="165"/>
      <c r="P418" s="165"/>
      <c r="Q418" s="165"/>
      <c r="R418" s="165"/>
      <c r="S418" s="165"/>
      <c r="T418" s="166"/>
      <c r="AT418" s="160" t="s">
        <v>160</v>
      </c>
      <c r="AU418" s="160" t="s">
        <v>84</v>
      </c>
      <c r="AV418" s="13" t="s">
        <v>84</v>
      </c>
      <c r="AW418" s="13" t="s">
        <v>33</v>
      </c>
      <c r="AX418" s="13" t="s">
        <v>82</v>
      </c>
      <c r="AY418" s="160" t="s">
        <v>151</v>
      </c>
    </row>
    <row r="419" spans="1:65" s="2" customFormat="1" ht="24.2" customHeight="1">
      <c r="A419" s="32"/>
      <c r="B419" s="144"/>
      <c r="C419" s="145" t="s">
        <v>795</v>
      </c>
      <c r="D419" s="145" t="s">
        <v>153</v>
      </c>
      <c r="E419" s="146" t="s">
        <v>796</v>
      </c>
      <c r="F419" s="147" t="s">
        <v>797</v>
      </c>
      <c r="G419" s="148" t="s">
        <v>204</v>
      </c>
      <c r="H419" s="149">
        <v>0.75</v>
      </c>
      <c r="I419" s="150"/>
      <c r="J419" s="151">
        <f>ROUND(I419*H419,2)</f>
        <v>0</v>
      </c>
      <c r="K419" s="147" t="s">
        <v>157</v>
      </c>
      <c r="L419" s="33"/>
      <c r="M419" s="152" t="s">
        <v>1</v>
      </c>
      <c r="N419" s="153" t="s">
        <v>41</v>
      </c>
      <c r="O419" s="58"/>
      <c r="P419" s="154">
        <f>O419*H419</f>
        <v>0</v>
      </c>
      <c r="Q419" s="154">
        <v>3.7799999999999999E-3</v>
      </c>
      <c r="R419" s="154">
        <f>Q419*H419</f>
        <v>2.8349999999999998E-3</v>
      </c>
      <c r="S419" s="154">
        <v>0.11</v>
      </c>
      <c r="T419" s="155">
        <f>S419*H419</f>
        <v>8.2500000000000004E-2</v>
      </c>
      <c r="U419" s="32"/>
      <c r="V419" s="32"/>
      <c r="W419" s="32"/>
      <c r="X419" s="32"/>
      <c r="Y419" s="32"/>
      <c r="Z419" s="32"/>
      <c r="AA419" s="32"/>
      <c r="AB419" s="32"/>
      <c r="AC419" s="32"/>
      <c r="AD419" s="32"/>
      <c r="AE419" s="32"/>
      <c r="AR419" s="156" t="s">
        <v>158</v>
      </c>
      <c r="AT419" s="156" t="s">
        <v>153</v>
      </c>
      <c r="AU419" s="156" t="s">
        <v>84</v>
      </c>
      <c r="AY419" s="17" t="s">
        <v>151</v>
      </c>
      <c r="BE419" s="157">
        <f>IF(N419="základní",J419,0)</f>
        <v>0</v>
      </c>
      <c r="BF419" s="157">
        <f>IF(N419="snížená",J419,0)</f>
        <v>0</v>
      </c>
      <c r="BG419" s="157">
        <f>IF(N419="zákl. přenesená",J419,0)</f>
        <v>0</v>
      </c>
      <c r="BH419" s="157">
        <f>IF(N419="sníž. přenesená",J419,0)</f>
        <v>0</v>
      </c>
      <c r="BI419" s="157">
        <f>IF(N419="nulová",J419,0)</f>
        <v>0</v>
      </c>
      <c r="BJ419" s="17" t="s">
        <v>82</v>
      </c>
      <c r="BK419" s="157">
        <f>ROUND(I419*H419,2)</f>
        <v>0</v>
      </c>
      <c r="BL419" s="17" t="s">
        <v>158</v>
      </c>
      <c r="BM419" s="156" t="s">
        <v>798</v>
      </c>
    </row>
    <row r="420" spans="1:65" s="13" customFormat="1">
      <c r="B420" s="158"/>
      <c r="D420" s="159" t="s">
        <v>160</v>
      </c>
      <c r="E420" s="160" t="s">
        <v>1</v>
      </c>
      <c r="F420" s="161" t="s">
        <v>799</v>
      </c>
      <c r="H420" s="162">
        <v>0.75</v>
      </c>
      <c r="I420" s="163"/>
      <c r="L420" s="158"/>
      <c r="M420" s="164"/>
      <c r="N420" s="165"/>
      <c r="O420" s="165"/>
      <c r="P420" s="165"/>
      <c r="Q420" s="165"/>
      <c r="R420" s="165"/>
      <c r="S420" s="165"/>
      <c r="T420" s="166"/>
      <c r="AT420" s="160" t="s">
        <v>160</v>
      </c>
      <c r="AU420" s="160" t="s">
        <v>84</v>
      </c>
      <c r="AV420" s="13" t="s">
        <v>84</v>
      </c>
      <c r="AW420" s="13" t="s">
        <v>33</v>
      </c>
      <c r="AX420" s="13" t="s">
        <v>82</v>
      </c>
      <c r="AY420" s="160" t="s">
        <v>151</v>
      </c>
    </row>
    <row r="421" spans="1:65" s="2" customFormat="1" ht="37.9" customHeight="1">
      <c r="A421" s="32"/>
      <c r="B421" s="144"/>
      <c r="C421" s="145" t="s">
        <v>800</v>
      </c>
      <c r="D421" s="145" t="s">
        <v>153</v>
      </c>
      <c r="E421" s="146" t="s">
        <v>801</v>
      </c>
      <c r="F421" s="147" t="s">
        <v>802</v>
      </c>
      <c r="G421" s="148" t="s">
        <v>164</v>
      </c>
      <c r="H421" s="149">
        <v>50.59</v>
      </c>
      <c r="I421" s="150"/>
      <c r="J421" s="151">
        <f>ROUND(I421*H421,2)</f>
        <v>0</v>
      </c>
      <c r="K421" s="147" t="s">
        <v>157</v>
      </c>
      <c r="L421" s="33"/>
      <c r="M421" s="152" t="s">
        <v>1</v>
      </c>
      <c r="N421" s="153" t="s">
        <v>41</v>
      </c>
      <c r="O421" s="58"/>
      <c r="P421" s="154">
        <f>O421*H421</f>
        <v>0</v>
      </c>
      <c r="Q421" s="154">
        <v>0</v>
      </c>
      <c r="R421" s="154">
        <f>Q421*H421</f>
        <v>0</v>
      </c>
      <c r="S421" s="154">
        <v>4.5999999999999999E-2</v>
      </c>
      <c r="T421" s="155">
        <f>S421*H421</f>
        <v>2.32714</v>
      </c>
      <c r="U421" s="32"/>
      <c r="V421" s="32"/>
      <c r="W421" s="32"/>
      <c r="X421" s="32"/>
      <c r="Y421" s="32"/>
      <c r="Z421" s="32"/>
      <c r="AA421" s="32"/>
      <c r="AB421" s="32"/>
      <c r="AC421" s="32"/>
      <c r="AD421" s="32"/>
      <c r="AE421" s="32"/>
      <c r="AR421" s="156" t="s">
        <v>158</v>
      </c>
      <c r="AT421" s="156" t="s">
        <v>153</v>
      </c>
      <c r="AU421" s="156" t="s">
        <v>84</v>
      </c>
      <c r="AY421" s="17" t="s">
        <v>151</v>
      </c>
      <c r="BE421" s="157">
        <f>IF(N421="základní",J421,0)</f>
        <v>0</v>
      </c>
      <c r="BF421" s="157">
        <f>IF(N421="snížená",J421,0)</f>
        <v>0</v>
      </c>
      <c r="BG421" s="157">
        <f>IF(N421="zákl. přenesená",J421,0)</f>
        <v>0</v>
      </c>
      <c r="BH421" s="157">
        <f>IF(N421="sníž. přenesená",J421,0)</f>
        <v>0</v>
      </c>
      <c r="BI421" s="157">
        <f>IF(N421="nulová",J421,0)</f>
        <v>0</v>
      </c>
      <c r="BJ421" s="17" t="s">
        <v>82</v>
      </c>
      <c r="BK421" s="157">
        <f>ROUND(I421*H421,2)</f>
        <v>0</v>
      </c>
      <c r="BL421" s="17" t="s">
        <v>158</v>
      </c>
      <c r="BM421" s="156" t="s">
        <v>803</v>
      </c>
    </row>
    <row r="422" spans="1:65" s="13" customFormat="1" ht="22.5">
      <c r="B422" s="158"/>
      <c r="D422" s="159" t="s">
        <v>160</v>
      </c>
      <c r="E422" s="160" t="s">
        <v>1</v>
      </c>
      <c r="F422" s="161" t="s">
        <v>804</v>
      </c>
      <c r="H422" s="162">
        <v>32.07</v>
      </c>
      <c r="I422" s="163"/>
      <c r="L422" s="158"/>
      <c r="M422" s="164"/>
      <c r="N422" s="165"/>
      <c r="O422" s="165"/>
      <c r="P422" s="165"/>
      <c r="Q422" s="165"/>
      <c r="R422" s="165"/>
      <c r="S422" s="165"/>
      <c r="T422" s="166"/>
      <c r="AT422" s="160" t="s">
        <v>160</v>
      </c>
      <c r="AU422" s="160" t="s">
        <v>84</v>
      </c>
      <c r="AV422" s="13" t="s">
        <v>84</v>
      </c>
      <c r="AW422" s="13" t="s">
        <v>33</v>
      </c>
      <c r="AX422" s="13" t="s">
        <v>76</v>
      </c>
      <c r="AY422" s="160" t="s">
        <v>151</v>
      </c>
    </row>
    <row r="423" spans="1:65" s="13" customFormat="1" ht="22.5">
      <c r="B423" s="158"/>
      <c r="D423" s="159" t="s">
        <v>160</v>
      </c>
      <c r="E423" s="160" t="s">
        <v>1</v>
      </c>
      <c r="F423" s="161" t="s">
        <v>805</v>
      </c>
      <c r="H423" s="162">
        <v>11.195</v>
      </c>
      <c r="I423" s="163"/>
      <c r="L423" s="158"/>
      <c r="M423" s="164"/>
      <c r="N423" s="165"/>
      <c r="O423" s="165"/>
      <c r="P423" s="165"/>
      <c r="Q423" s="165"/>
      <c r="R423" s="165"/>
      <c r="S423" s="165"/>
      <c r="T423" s="166"/>
      <c r="AT423" s="160" t="s">
        <v>160</v>
      </c>
      <c r="AU423" s="160" t="s">
        <v>84</v>
      </c>
      <c r="AV423" s="13" t="s">
        <v>84</v>
      </c>
      <c r="AW423" s="13" t="s">
        <v>33</v>
      </c>
      <c r="AX423" s="13" t="s">
        <v>76</v>
      </c>
      <c r="AY423" s="160" t="s">
        <v>151</v>
      </c>
    </row>
    <row r="424" spans="1:65" s="13" customFormat="1" ht="22.5">
      <c r="B424" s="158"/>
      <c r="D424" s="159" t="s">
        <v>160</v>
      </c>
      <c r="E424" s="160" t="s">
        <v>1</v>
      </c>
      <c r="F424" s="161" t="s">
        <v>806</v>
      </c>
      <c r="H424" s="162">
        <v>7.3250000000000002</v>
      </c>
      <c r="I424" s="163"/>
      <c r="L424" s="158"/>
      <c r="M424" s="164"/>
      <c r="N424" s="165"/>
      <c r="O424" s="165"/>
      <c r="P424" s="165"/>
      <c r="Q424" s="165"/>
      <c r="R424" s="165"/>
      <c r="S424" s="165"/>
      <c r="T424" s="166"/>
      <c r="AT424" s="160" t="s">
        <v>160</v>
      </c>
      <c r="AU424" s="160" t="s">
        <v>84</v>
      </c>
      <c r="AV424" s="13" t="s">
        <v>84</v>
      </c>
      <c r="AW424" s="13" t="s">
        <v>33</v>
      </c>
      <c r="AX424" s="13" t="s">
        <v>76</v>
      </c>
      <c r="AY424" s="160" t="s">
        <v>151</v>
      </c>
    </row>
    <row r="425" spans="1:65" s="14" customFormat="1">
      <c r="B425" s="167"/>
      <c r="D425" s="159" t="s">
        <v>160</v>
      </c>
      <c r="E425" s="168" t="s">
        <v>1</v>
      </c>
      <c r="F425" s="169" t="s">
        <v>190</v>
      </c>
      <c r="H425" s="170">
        <v>50.59</v>
      </c>
      <c r="I425" s="171"/>
      <c r="L425" s="167"/>
      <c r="M425" s="172"/>
      <c r="N425" s="173"/>
      <c r="O425" s="173"/>
      <c r="P425" s="173"/>
      <c r="Q425" s="173"/>
      <c r="R425" s="173"/>
      <c r="S425" s="173"/>
      <c r="T425" s="174"/>
      <c r="AT425" s="168" t="s">
        <v>160</v>
      </c>
      <c r="AU425" s="168" t="s">
        <v>84</v>
      </c>
      <c r="AV425" s="14" t="s">
        <v>158</v>
      </c>
      <c r="AW425" s="14" t="s">
        <v>33</v>
      </c>
      <c r="AX425" s="14" t="s">
        <v>82</v>
      </c>
      <c r="AY425" s="168" t="s">
        <v>151</v>
      </c>
    </row>
    <row r="426" spans="1:65" s="2" customFormat="1" ht="24.2" customHeight="1">
      <c r="A426" s="32"/>
      <c r="B426" s="144"/>
      <c r="C426" s="145" t="s">
        <v>807</v>
      </c>
      <c r="D426" s="145" t="s">
        <v>153</v>
      </c>
      <c r="E426" s="146" t="s">
        <v>808</v>
      </c>
      <c r="F426" s="147" t="s">
        <v>809</v>
      </c>
      <c r="G426" s="148" t="s">
        <v>164</v>
      </c>
      <c r="H426" s="149">
        <v>53.142000000000003</v>
      </c>
      <c r="I426" s="150"/>
      <c r="J426" s="151">
        <f>ROUND(I426*H426,2)</f>
        <v>0</v>
      </c>
      <c r="K426" s="147" t="s">
        <v>157</v>
      </c>
      <c r="L426" s="33"/>
      <c r="M426" s="152" t="s">
        <v>1</v>
      </c>
      <c r="N426" s="153" t="s">
        <v>41</v>
      </c>
      <c r="O426" s="58"/>
      <c r="P426" s="154">
        <f>O426*H426</f>
        <v>0</v>
      </c>
      <c r="Q426" s="154">
        <v>0</v>
      </c>
      <c r="R426" s="154">
        <f>Q426*H426</f>
        <v>0</v>
      </c>
      <c r="S426" s="154">
        <v>6.8000000000000005E-2</v>
      </c>
      <c r="T426" s="155">
        <f>S426*H426</f>
        <v>3.6136560000000006</v>
      </c>
      <c r="U426" s="32"/>
      <c r="V426" s="32"/>
      <c r="W426" s="32"/>
      <c r="X426" s="32"/>
      <c r="Y426" s="32"/>
      <c r="Z426" s="32"/>
      <c r="AA426" s="32"/>
      <c r="AB426" s="32"/>
      <c r="AC426" s="32"/>
      <c r="AD426" s="32"/>
      <c r="AE426" s="32"/>
      <c r="AR426" s="156" t="s">
        <v>158</v>
      </c>
      <c r="AT426" s="156" t="s">
        <v>153</v>
      </c>
      <c r="AU426" s="156" t="s">
        <v>84</v>
      </c>
      <c r="AY426" s="17" t="s">
        <v>151</v>
      </c>
      <c r="BE426" s="157">
        <f>IF(N426="základní",J426,0)</f>
        <v>0</v>
      </c>
      <c r="BF426" s="157">
        <f>IF(N426="snížená",J426,0)</f>
        <v>0</v>
      </c>
      <c r="BG426" s="157">
        <f>IF(N426="zákl. přenesená",J426,0)</f>
        <v>0</v>
      </c>
      <c r="BH426" s="157">
        <f>IF(N426="sníž. přenesená",J426,0)</f>
        <v>0</v>
      </c>
      <c r="BI426" s="157">
        <f>IF(N426="nulová",J426,0)</f>
        <v>0</v>
      </c>
      <c r="BJ426" s="17" t="s">
        <v>82</v>
      </c>
      <c r="BK426" s="157">
        <f>ROUND(I426*H426,2)</f>
        <v>0</v>
      </c>
      <c r="BL426" s="17" t="s">
        <v>158</v>
      </c>
      <c r="BM426" s="156" t="s">
        <v>810</v>
      </c>
    </row>
    <row r="427" spans="1:65" s="13" customFormat="1" ht="22.5">
      <c r="B427" s="158"/>
      <c r="D427" s="159" t="s">
        <v>160</v>
      </c>
      <c r="E427" s="160" t="s">
        <v>1</v>
      </c>
      <c r="F427" s="161" t="s">
        <v>811</v>
      </c>
      <c r="H427" s="162">
        <v>48.582000000000001</v>
      </c>
      <c r="I427" s="163"/>
      <c r="L427" s="158"/>
      <c r="M427" s="164"/>
      <c r="N427" s="165"/>
      <c r="O427" s="165"/>
      <c r="P427" s="165"/>
      <c r="Q427" s="165"/>
      <c r="R427" s="165"/>
      <c r="S427" s="165"/>
      <c r="T427" s="166"/>
      <c r="AT427" s="160" t="s">
        <v>160</v>
      </c>
      <c r="AU427" s="160" t="s">
        <v>84</v>
      </c>
      <c r="AV427" s="13" t="s">
        <v>84</v>
      </c>
      <c r="AW427" s="13" t="s">
        <v>33</v>
      </c>
      <c r="AX427" s="13" t="s">
        <v>76</v>
      </c>
      <c r="AY427" s="160" t="s">
        <v>151</v>
      </c>
    </row>
    <row r="428" spans="1:65" s="13" customFormat="1">
      <c r="B428" s="158"/>
      <c r="D428" s="159" t="s">
        <v>160</v>
      </c>
      <c r="E428" s="160" t="s">
        <v>1</v>
      </c>
      <c r="F428" s="161" t="s">
        <v>812</v>
      </c>
      <c r="H428" s="162">
        <v>4.9400000000000004</v>
      </c>
      <c r="I428" s="163"/>
      <c r="L428" s="158"/>
      <c r="M428" s="164"/>
      <c r="N428" s="165"/>
      <c r="O428" s="165"/>
      <c r="P428" s="165"/>
      <c r="Q428" s="165"/>
      <c r="R428" s="165"/>
      <c r="S428" s="165"/>
      <c r="T428" s="166"/>
      <c r="AT428" s="160" t="s">
        <v>160</v>
      </c>
      <c r="AU428" s="160" t="s">
        <v>84</v>
      </c>
      <c r="AV428" s="13" t="s">
        <v>84</v>
      </c>
      <c r="AW428" s="13" t="s">
        <v>33</v>
      </c>
      <c r="AX428" s="13" t="s">
        <v>76</v>
      </c>
      <c r="AY428" s="160" t="s">
        <v>151</v>
      </c>
    </row>
    <row r="429" spans="1:65" s="13" customFormat="1">
      <c r="B429" s="158"/>
      <c r="D429" s="159" t="s">
        <v>160</v>
      </c>
      <c r="E429" s="160" t="s">
        <v>1</v>
      </c>
      <c r="F429" s="161" t="s">
        <v>813</v>
      </c>
      <c r="H429" s="162">
        <v>-0.57499999999999996</v>
      </c>
      <c r="I429" s="163"/>
      <c r="L429" s="158"/>
      <c r="M429" s="164"/>
      <c r="N429" s="165"/>
      <c r="O429" s="165"/>
      <c r="P429" s="165"/>
      <c r="Q429" s="165"/>
      <c r="R429" s="165"/>
      <c r="S429" s="165"/>
      <c r="T429" s="166"/>
      <c r="AT429" s="160" t="s">
        <v>160</v>
      </c>
      <c r="AU429" s="160" t="s">
        <v>84</v>
      </c>
      <c r="AV429" s="13" t="s">
        <v>84</v>
      </c>
      <c r="AW429" s="13" t="s">
        <v>33</v>
      </c>
      <c r="AX429" s="13" t="s">
        <v>76</v>
      </c>
      <c r="AY429" s="160" t="s">
        <v>151</v>
      </c>
    </row>
    <row r="430" spans="1:65" s="13" customFormat="1">
      <c r="B430" s="158"/>
      <c r="D430" s="159" t="s">
        <v>160</v>
      </c>
      <c r="E430" s="160" t="s">
        <v>1</v>
      </c>
      <c r="F430" s="161" t="s">
        <v>814</v>
      </c>
      <c r="H430" s="162">
        <v>0.19500000000000001</v>
      </c>
      <c r="I430" s="163"/>
      <c r="L430" s="158"/>
      <c r="M430" s="164"/>
      <c r="N430" s="165"/>
      <c r="O430" s="165"/>
      <c r="P430" s="165"/>
      <c r="Q430" s="165"/>
      <c r="R430" s="165"/>
      <c r="S430" s="165"/>
      <c r="T430" s="166"/>
      <c r="AT430" s="160" t="s">
        <v>160</v>
      </c>
      <c r="AU430" s="160" t="s">
        <v>84</v>
      </c>
      <c r="AV430" s="13" t="s">
        <v>84</v>
      </c>
      <c r="AW430" s="13" t="s">
        <v>33</v>
      </c>
      <c r="AX430" s="13" t="s">
        <v>76</v>
      </c>
      <c r="AY430" s="160" t="s">
        <v>151</v>
      </c>
    </row>
    <row r="431" spans="1:65" s="14" customFormat="1">
      <c r="B431" s="167"/>
      <c r="D431" s="159" t="s">
        <v>160</v>
      </c>
      <c r="E431" s="168" t="s">
        <v>1</v>
      </c>
      <c r="F431" s="169" t="s">
        <v>190</v>
      </c>
      <c r="H431" s="170">
        <v>53.142000000000003</v>
      </c>
      <c r="I431" s="171"/>
      <c r="L431" s="167"/>
      <c r="M431" s="172"/>
      <c r="N431" s="173"/>
      <c r="O431" s="173"/>
      <c r="P431" s="173"/>
      <c r="Q431" s="173"/>
      <c r="R431" s="173"/>
      <c r="S431" s="173"/>
      <c r="T431" s="174"/>
      <c r="AT431" s="168" t="s">
        <v>160</v>
      </c>
      <c r="AU431" s="168" t="s">
        <v>84</v>
      </c>
      <c r="AV431" s="14" t="s">
        <v>158</v>
      </c>
      <c r="AW431" s="14" t="s">
        <v>33</v>
      </c>
      <c r="AX431" s="14" t="s">
        <v>82</v>
      </c>
      <c r="AY431" s="168" t="s">
        <v>151</v>
      </c>
    </row>
    <row r="432" spans="1:65" s="2" customFormat="1" ht="37.9" customHeight="1">
      <c r="A432" s="32"/>
      <c r="B432" s="144"/>
      <c r="C432" s="145" t="s">
        <v>815</v>
      </c>
      <c r="D432" s="145" t="s">
        <v>153</v>
      </c>
      <c r="E432" s="146" t="s">
        <v>816</v>
      </c>
      <c r="F432" s="147" t="s">
        <v>817</v>
      </c>
      <c r="G432" s="148" t="s">
        <v>164</v>
      </c>
      <c r="H432" s="149">
        <v>17.100000000000001</v>
      </c>
      <c r="I432" s="150"/>
      <c r="J432" s="151">
        <f>ROUND(I432*H432,2)</f>
        <v>0</v>
      </c>
      <c r="K432" s="147" t="s">
        <v>157</v>
      </c>
      <c r="L432" s="33"/>
      <c r="M432" s="152" t="s">
        <v>1</v>
      </c>
      <c r="N432" s="153" t="s">
        <v>41</v>
      </c>
      <c r="O432" s="58"/>
      <c r="P432" s="154">
        <f>O432*H432</f>
        <v>0</v>
      </c>
      <c r="Q432" s="154">
        <v>0</v>
      </c>
      <c r="R432" s="154">
        <f>Q432*H432</f>
        <v>0</v>
      </c>
      <c r="S432" s="154">
        <v>0</v>
      </c>
      <c r="T432" s="155">
        <f>S432*H432</f>
        <v>0</v>
      </c>
      <c r="U432" s="32"/>
      <c r="V432" s="32"/>
      <c r="W432" s="32"/>
      <c r="X432" s="32"/>
      <c r="Y432" s="32"/>
      <c r="Z432" s="32"/>
      <c r="AA432" s="32"/>
      <c r="AB432" s="32"/>
      <c r="AC432" s="32"/>
      <c r="AD432" s="32"/>
      <c r="AE432" s="32"/>
      <c r="AR432" s="156" t="s">
        <v>158</v>
      </c>
      <c r="AT432" s="156" t="s">
        <v>153</v>
      </c>
      <c r="AU432" s="156" t="s">
        <v>84</v>
      </c>
      <c r="AY432" s="17" t="s">
        <v>151</v>
      </c>
      <c r="BE432" s="157">
        <f>IF(N432="základní",J432,0)</f>
        <v>0</v>
      </c>
      <c r="BF432" s="157">
        <f>IF(N432="snížená",J432,0)</f>
        <v>0</v>
      </c>
      <c r="BG432" s="157">
        <f>IF(N432="zákl. přenesená",J432,0)</f>
        <v>0</v>
      </c>
      <c r="BH432" s="157">
        <f>IF(N432="sníž. přenesená",J432,0)</f>
        <v>0</v>
      </c>
      <c r="BI432" s="157">
        <f>IF(N432="nulová",J432,0)</f>
        <v>0</v>
      </c>
      <c r="BJ432" s="17" t="s">
        <v>82</v>
      </c>
      <c r="BK432" s="157">
        <f>ROUND(I432*H432,2)</f>
        <v>0</v>
      </c>
      <c r="BL432" s="17" t="s">
        <v>158</v>
      </c>
      <c r="BM432" s="156" t="s">
        <v>818</v>
      </c>
    </row>
    <row r="433" spans="1:65" s="2" customFormat="1" ht="24.2" customHeight="1">
      <c r="A433" s="32"/>
      <c r="B433" s="144"/>
      <c r="C433" s="145" t="s">
        <v>819</v>
      </c>
      <c r="D433" s="145" t="s">
        <v>153</v>
      </c>
      <c r="E433" s="146" t="s">
        <v>820</v>
      </c>
      <c r="F433" s="147" t="s">
        <v>821</v>
      </c>
      <c r="G433" s="148" t="s">
        <v>164</v>
      </c>
      <c r="H433" s="149">
        <v>23.513000000000002</v>
      </c>
      <c r="I433" s="150"/>
      <c r="J433" s="151">
        <f>ROUND(I433*H433,2)</f>
        <v>0</v>
      </c>
      <c r="K433" s="147" t="s">
        <v>157</v>
      </c>
      <c r="L433" s="33"/>
      <c r="M433" s="152" t="s">
        <v>1</v>
      </c>
      <c r="N433" s="153" t="s">
        <v>41</v>
      </c>
      <c r="O433" s="58"/>
      <c r="P433" s="154">
        <f>O433*H433</f>
        <v>0</v>
      </c>
      <c r="Q433" s="154">
        <v>0</v>
      </c>
      <c r="R433" s="154">
        <f>Q433*H433</f>
        <v>0</v>
      </c>
      <c r="S433" s="154">
        <v>0</v>
      </c>
      <c r="T433" s="155">
        <f>S433*H433</f>
        <v>0</v>
      </c>
      <c r="U433" s="32"/>
      <c r="V433" s="32"/>
      <c r="W433" s="32"/>
      <c r="X433" s="32"/>
      <c r="Y433" s="32"/>
      <c r="Z433" s="32"/>
      <c r="AA433" s="32"/>
      <c r="AB433" s="32"/>
      <c r="AC433" s="32"/>
      <c r="AD433" s="32"/>
      <c r="AE433" s="32"/>
      <c r="AR433" s="156" t="s">
        <v>158</v>
      </c>
      <c r="AT433" s="156" t="s">
        <v>153</v>
      </c>
      <c r="AU433" s="156" t="s">
        <v>84</v>
      </c>
      <c r="AY433" s="17" t="s">
        <v>151</v>
      </c>
      <c r="BE433" s="157">
        <f>IF(N433="základní",J433,0)</f>
        <v>0</v>
      </c>
      <c r="BF433" s="157">
        <f>IF(N433="snížená",J433,0)</f>
        <v>0</v>
      </c>
      <c r="BG433" s="157">
        <f>IF(N433="zákl. přenesená",J433,0)</f>
        <v>0</v>
      </c>
      <c r="BH433" s="157">
        <f>IF(N433="sníž. přenesená",J433,0)</f>
        <v>0</v>
      </c>
      <c r="BI433" s="157">
        <f>IF(N433="nulová",J433,0)</f>
        <v>0</v>
      </c>
      <c r="BJ433" s="17" t="s">
        <v>82</v>
      </c>
      <c r="BK433" s="157">
        <f>ROUND(I433*H433,2)</f>
        <v>0</v>
      </c>
      <c r="BL433" s="17" t="s">
        <v>158</v>
      </c>
      <c r="BM433" s="156" t="s">
        <v>822</v>
      </c>
    </row>
    <row r="434" spans="1:65" s="13" customFormat="1">
      <c r="B434" s="158"/>
      <c r="D434" s="159" t="s">
        <v>160</v>
      </c>
      <c r="E434" s="160" t="s">
        <v>1</v>
      </c>
      <c r="F434" s="161" t="s">
        <v>823</v>
      </c>
      <c r="H434" s="162">
        <v>19.945</v>
      </c>
      <c r="I434" s="163"/>
      <c r="L434" s="158"/>
      <c r="M434" s="164"/>
      <c r="N434" s="165"/>
      <c r="O434" s="165"/>
      <c r="P434" s="165"/>
      <c r="Q434" s="165"/>
      <c r="R434" s="165"/>
      <c r="S434" s="165"/>
      <c r="T434" s="166"/>
      <c r="AT434" s="160" t="s">
        <v>160</v>
      </c>
      <c r="AU434" s="160" t="s">
        <v>84</v>
      </c>
      <c r="AV434" s="13" t="s">
        <v>84</v>
      </c>
      <c r="AW434" s="13" t="s">
        <v>33</v>
      </c>
      <c r="AX434" s="13" t="s">
        <v>76</v>
      </c>
      <c r="AY434" s="160" t="s">
        <v>151</v>
      </c>
    </row>
    <row r="435" spans="1:65" s="13" customFormat="1" ht="22.5">
      <c r="B435" s="158"/>
      <c r="D435" s="159" t="s">
        <v>160</v>
      </c>
      <c r="E435" s="160" t="s">
        <v>1</v>
      </c>
      <c r="F435" s="161" t="s">
        <v>824</v>
      </c>
      <c r="H435" s="162">
        <v>3.5680000000000001</v>
      </c>
      <c r="I435" s="163"/>
      <c r="L435" s="158"/>
      <c r="M435" s="164"/>
      <c r="N435" s="165"/>
      <c r="O435" s="165"/>
      <c r="P435" s="165"/>
      <c r="Q435" s="165"/>
      <c r="R435" s="165"/>
      <c r="S435" s="165"/>
      <c r="T435" s="166"/>
      <c r="AT435" s="160" t="s">
        <v>160</v>
      </c>
      <c r="AU435" s="160" t="s">
        <v>84</v>
      </c>
      <c r="AV435" s="13" t="s">
        <v>84</v>
      </c>
      <c r="AW435" s="13" t="s">
        <v>33</v>
      </c>
      <c r="AX435" s="13" t="s">
        <v>76</v>
      </c>
      <c r="AY435" s="160" t="s">
        <v>151</v>
      </c>
    </row>
    <row r="436" spans="1:65" s="14" customFormat="1">
      <c r="B436" s="167"/>
      <c r="D436" s="159" t="s">
        <v>160</v>
      </c>
      <c r="E436" s="168" t="s">
        <v>1</v>
      </c>
      <c r="F436" s="169" t="s">
        <v>190</v>
      </c>
      <c r="H436" s="170">
        <v>23.513000000000002</v>
      </c>
      <c r="I436" s="171"/>
      <c r="L436" s="167"/>
      <c r="M436" s="172"/>
      <c r="N436" s="173"/>
      <c r="O436" s="173"/>
      <c r="P436" s="173"/>
      <c r="Q436" s="173"/>
      <c r="R436" s="173"/>
      <c r="S436" s="173"/>
      <c r="T436" s="174"/>
      <c r="AT436" s="168" t="s">
        <v>160</v>
      </c>
      <c r="AU436" s="168" t="s">
        <v>84</v>
      </c>
      <c r="AV436" s="14" t="s">
        <v>158</v>
      </c>
      <c r="AW436" s="14" t="s">
        <v>33</v>
      </c>
      <c r="AX436" s="14" t="s">
        <v>82</v>
      </c>
      <c r="AY436" s="168" t="s">
        <v>151</v>
      </c>
    </row>
    <row r="437" spans="1:65" s="12" customFormat="1" ht="22.9" customHeight="1">
      <c r="B437" s="131"/>
      <c r="D437" s="132" t="s">
        <v>75</v>
      </c>
      <c r="E437" s="142" t="s">
        <v>825</v>
      </c>
      <c r="F437" s="142" t="s">
        <v>826</v>
      </c>
      <c r="I437" s="134"/>
      <c r="J437" s="143">
        <f>BK437</f>
        <v>0</v>
      </c>
      <c r="L437" s="131"/>
      <c r="M437" s="136"/>
      <c r="N437" s="137"/>
      <c r="O437" s="137"/>
      <c r="P437" s="138">
        <f>SUM(P438:P451)</f>
        <v>0</v>
      </c>
      <c r="Q437" s="137"/>
      <c r="R437" s="138">
        <f>SUM(R438:R451)</f>
        <v>0</v>
      </c>
      <c r="S437" s="137"/>
      <c r="T437" s="139">
        <f>SUM(T438:T451)</f>
        <v>0</v>
      </c>
      <c r="AR437" s="132" t="s">
        <v>82</v>
      </c>
      <c r="AT437" s="140" t="s">
        <v>75</v>
      </c>
      <c r="AU437" s="140" t="s">
        <v>82</v>
      </c>
      <c r="AY437" s="132" t="s">
        <v>151</v>
      </c>
      <c r="BK437" s="141">
        <f>SUM(BK438:BK451)</f>
        <v>0</v>
      </c>
    </row>
    <row r="438" spans="1:65" s="2" customFormat="1" ht="33" customHeight="1">
      <c r="A438" s="32"/>
      <c r="B438" s="144"/>
      <c r="C438" s="145" t="s">
        <v>827</v>
      </c>
      <c r="D438" s="145" t="s">
        <v>153</v>
      </c>
      <c r="E438" s="146" t="s">
        <v>828</v>
      </c>
      <c r="F438" s="147" t="s">
        <v>829</v>
      </c>
      <c r="G438" s="148" t="s">
        <v>211</v>
      </c>
      <c r="H438" s="149">
        <v>102.26</v>
      </c>
      <c r="I438" s="150"/>
      <c r="J438" s="151">
        <f>ROUND(I438*H438,2)</f>
        <v>0</v>
      </c>
      <c r="K438" s="147" t="s">
        <v>157</v>
      </c>
      <c r="L438" s="33"/>
      <c r="M438" s="152" t="s">
        <v>1</v>
      </c>
      <c r="N438" s="153" t="s">
        <v>41</v>
      </c>
      <c r="O438" s="58"/>
      <c r="P438" s="154">
        <f>O438*H438</f>
        <v>0</v>
      </c>
      <c r="Q438" s="154">
        <v>0</v>
      </c>
      <c r="R438" s="154">
        <f>Q438*H438</f>
        <v>0</v>
      </c>
      <c r="S438" s="154">
        <v>0</v>
      </c>
      <c r="T438" s="155">
        <f>S438*H438</f>
        <v>0</v>
      </c>
      <c r="U438" s="32"/>
      <c r="V438" s="32"/>
      <c r="W438" s="32"/>
      <c r="X438" s="32"/>
      <c r="Y438" s="32"/>
      <c r="Z438" s="32"/>
      <c r="AA438" s="32"/>
      <c r="AB438" s="32"/>
      <c r="AC438" s="32"/>
      <c r="AD438" s="32"/>
      <c r="AE438" s="32"/>
      <c r="AR438" s="156" t="s">
        <v>158</v>
      </c>
      <c r="AT438" s="156" t="s">
        <v>153</v>
      </c>
      <c r="AU438" s="156" t="s">
        <v>84</v>
      </c>
      <c r="AY438" s="17" t="s">
        <v>151</v>
      </c>
      <c r="BE438" s="157">
        <f>IF(N438="základní",J438,0)</f>
        <v>0</v>
      </c>
      <c r="BF438" s="157">
        <f>IF(N438="snížená",J438,0)</f>
        <v>0</v>
      </c>
      <c r="BG438" s="157">
        <f>IF(N438="zákl. přenesená",J438,0)</f>
        <v>0</v>
      </c>
      <c r="BH438" s="157">
        <f>IF(N438="sníž. přenesená",J438,0)</f>
        <v>0</v>
      </c>
      <c r="BI438" s="157">
        <f>IF(N438="nulová",J438,0)</f>
        <v>0</v>
      </c>
      <c r="BJ438" s="17" t="s">
        <v>82</v>
      </c>
      <c r="BK438" s="157">
        <f>ROUND(I438*H438,2)</f>
        <v>0</v>
      </c>
      <c r="BL438" s="17" t="s">
        <v>158</v>
      </c>
      <c r="BM438" s="156" t="s">
        <v>830</v>
      </c>
    </row>
    <row r="439" spans="1:65" s="13" customFormat="1">
      <c r="B439" s="158"/>
      <c r="D439" s="159" t="s">
        <v>160</v>
      </c>
      <c r="E439" s="160" t="s">
        <v>1</v>
      </c>
      <c r="F439" s="161" t="s">
        <v>831</v>
      </c>
      <c r="H439" s="162">
        <v>102.26</v>
      </c>
      <c r="I439" s="163"/>
      <c r="L439" s="158"/>
      <c r="M439" s="164"/>
      <c r="N439" s="165"/>
      <c r="O439" s="165"/>
      <c r="P439" s="165"/>
      <c r="Q439" s="165"/>
      <c r="R439" s="165"/>
      <c r="S439" s="165"/>
      <c r="T439" s="166"/>
      <c r="AT439" s="160" t="s">
        <v>160</v>
      </c>
      <c r="AU439" s="160" t="s">
        <v>84</v>
      </c>
      <c r="AV439" s="13" t="s">
        <v>84</v>
      </c>
      <c r="AW439" s="13" t="s">
        <v>33</v>
      </c>
      <c r="AX439" s="13" t="s">
        <v>82</v>
      </c>
      <c r="AY439" s="160" t="s">
        <v>151</v>
      </c>
    </row>
    <row r="440" spans="1:65" s="2" customFormat="1" ht="21.75" customHeight="1">
      <c r="A440" s="32"/>
      <c r="B440" s="144"/>
      <c r="C440" s="145" t="s">
        <v>832</v>
      </c>
      <c r="D440" s="145" t="s">
        <v>153</v>
      </c>
      <c r="E440" s="146" t="s">
        <v>833</v>
      </c>
      <c r="F440" s="147" t="s">
        <v>834</v>
      </c>
      <c r="G440" s="148" t="s">
        <v>211</v>
      </c>
      <c r="H440" s="149">
        <v>1942.94</v>
      </c>
      <c r="I440" s="150"/>
      <c r="J440" s="151">
        <f>ROUND(I440*H440,2)</f>
        <v>0</v>
      </c>
      <c r="K440" s="147" t="s">
        <v>157</v>
      </c>
      <c r="L440" s="33"/>
      <c r="M440" s="152" t="s">
        <v>1</v>
      </c>
      <c r="N440" s="153" t="s">
        <v>41</v>
      </c>
      <c r="O440" s="58"/>
      <c r="P440" s="154">
        <f>O440*H440</f>
        <v>0</v>
      </c>
      <c r="Q440" s="154">
        <v>0</v>
      </c>
      <c r="R440" s="154">
        <f>Q440*H440</f>
        <v>0</v>
      </c>
      <c r="S440" s="154">
        <v>0</v>
      </c>
      <c r="T440" s="155">
        <f>S440*H440</f>
        <v>0</v>
      </c>
      <c r="U440" s="32"/>
      <c r="V440" s="32"/>
      <c r="W440" s="32"/>
      <c r="X440" s="32"/>
      <c r="Y440" s="32"/>
      <c r="Z440" s="32"/>
      <c r="AA440" s="32"/>
      <c r="AB440" s="32"/>
      <c r="AC440" s="32"/>
      <c r="AD440" s="32"/>
      <c r="AE440" s="32"/>
      <c r="AR440" s="156" t="s">
        <v>158</v>
      </c>
      <c r="AT440" s="156" t="s">
        <v>153</v>
      </c>
      <c r="AU440" s="156" t="s">
        <v>84</v>
      </c>
      <c r="AY440" s="17" t="s">
        <v>151</v>
      </c>
      <c r="BE440" s="157">
        <f>IF(N440="základní",J440,0)</f>
        <v>0</v>
      </c>
      <c r="BF440" s="157">
        <f>IF(N440="snížená",J440,0)</f>
        <v>0</v>
      </c>
      <c r="BG440" s="157">
        <f>IF(N440="zákl. přenesená",J440,0)</f>
        <v>0</v>
      </c>
      <c r="BH440" s="157">
        <f>IF(N440="sníž. přenesená",J440,0)</f>
        <v>0</v>
      </c>
      <c r="BI440" s="157">
        <f>IF(N440="nulová",J440,0)</f>
        <v>0</v>
      </c>
      <c r="BJ440" s="17" t="s">
        <v>82</v>
      </c>
      <c r="BK440" s="157">
        <f>ROUND(I440*H440,2)</f>
        <v>0</v>
      </c>
      <c r="BL440" s="17" t="s">
        <v>158</v>
      </c>
      <c r="BM440" s="156" t="s">
        <v>835</v>
      </c>
    </row>
    <row r="441" spans="1:65" s="13" customFormat="1">
      <c r="B441" s="158"/>
      <c r="D441" s="159" t="s">
        <v>160</v>
      </c>
      <c r="E441" s="160" t="s">
        <v>1</v>
      </c>
      <c r="F441" s="161" t="s">
        <v>836</v>
      </c>
      <c r="H441" s="162">
        <v>1942.94</v>
      </c>
      <c r="I441" s="163"/>
      <c r="L441" s="158"/>
      <c r="M441" s="164"/>
      <c r="N441" s="165"/>
      <c r="O441" s="165"/>
      <c r="P441" s="165"/>
      <c r="Q441" s="165"/>
      <c r="R441" s="165"/>
      <c r="S441" s="165"/>
      <c r="T441" s="166"/>
      <c r="AT441" s="160" t="s">
        <v>160</v>
      </c>
      <c r="AU441" s="160" t="s">
        <v>84</v>
      </c>
      <c r="AV441" s="13" t="s">
        <v>84</v>
      </c>
      <c r="AW441" s="13" t="s">
        <v>33</v>
      </c>
      <c r="AX441" s="13" t="s">
        <v>82</v>
      </c>
      <c r="AY441" s="160" t="s">
        <v>151</v>
      </c>
    </row>
    <row r="442" spans="1:65" s="2" customFormat="1" ht="24.2" customHeight="1">
      <c r="A442" s="32"/>
      <c r="B442" s="144"/>
      <c r="C442" s="145" t="s">
        <v>837</v>
      </c>
      <c r="D442" s="145" t="s">
        <v>153</v>
      </c>
      <c r="E442" s="146" t="s">
        <v>838</v>
      </c>
      <c r="F442" s="147" t="s">
        <v>839</v>
      </c>
      <c r="G442" s="148" t="s">
        <v>211</v>
      </c>
      <c r="H442" s="149">
        <v>102.26</v>
      </c>
      <c r="I442" s="150"/>
      <c r="J442" s="151">
        <f>ROUND(I442*H442,2)</f>
        <v>0</v>
      </c>
      <c r="K442" s="147" t="s">
        <v>157</v>
      </c>
      <c r="L442" s="33"/>
      <c r="M442" s="152" t="s">
        <v>1</v>
      </c>
      <c r="N442" s="153" t="s">
        <v>41</v>
      </c>
      <c r="O442" s="58"/>
      <c r="P442" s="154">
        <f>O442*H442</f>
        <v>0</v>
      </c>
      <c r="Q442" s="154">
        <v>0</v>
      </c>
      <c r="R442" s="154">
        <f>Q442*H442</f>
        <v>0</v>
      </c>
      <c r="S442" s="154">
        <v>0</v>
      </c>
      <c r="T442" s="155">
        <f>S442*H442</f>
        <v>0</v>
      </c>
      <c r="U442" s="32"/>
      <c r="V442" s="32"/>
      <c r="W442" s="32"/>
      <c r="X442" s="32"/>
      <c r="Y442" s="32"/>
      <c r="Z442" s="32"/>
      <c r="AA442" s="32"/>
      <c r="AB442" s="32"/>
      <c r="AC442" s="32"/>
      <c r="AD442" s="32"/>
      <c r="AE442" s="32"/>
      <c r="AR442" s="156" t="s">
        <v>158</v>
      </c>
      <c r="AT442" s="156" t="s">
        <v>153</v>
      </c>
      <c r="AU442" s="156" t="s">
        <v>84</v>
      </c>
      <c r="AY442" s="17" t="s">
        <v>151</v>
      </c>
      <c r="BE442" s="157">
        <f>IF(N442="základní",J442,0)</f>
        <v>0</v>
      </c>
      <c r="BF442" s="157">
        <f>IF(N442="snížená",J442,0)</f>
        <v>0</v>
      </c>
      <c r="BG442" s="157">
        <f>IF(N442="zákl. přenesená",J442,0)</f>
        <v>0</v>
      </c>
      <c r="BH442" s="157">
        <f>IF(N442="sníž. přenesená",J442,0)</f>
        <v>0</v>
      </c>
      <c r="BI442" s="157">
        <f>IF(N442="nulová",J442,0)</f>
        <v>0</v>
      </c>
      <c r="BJ442" s="17" t="s">
        <v>82</v>
      </c>
      <c r="BK442" s="157">
        <f>ROUND(I442*H442,2)</f>
        <v>0</v>
      </c>
      <c r="BL442" s="17" t="s">
        <v>158</v>
      </c>
      <c r="BM442" s="156" t="s">
        <v>840</v>
      </c>
    </row>
    <row r="443" spans="1:65" s="2" customFormat="1" ht="33" customHeight="1">
      <c r="A443" s="32"/>
      <c r="B443" s="144"/>
      <c r="C443" s="145" t="s">
        <v>841</v>
      </c>
      <c r="D443" s="145" t="s">
        <v>153</v>
      </c>
      <c r="E443" s="146" t="s">
        <v>842</v>
      </c>
      <c r="F443" s="147" t="s">
        <v>843</v>
      </c>
      <c r="G443" s="148" t="s">
        <v>211</v>
      </c>
      <c r="H443" s="149">
        <v>36.908999999999999</v>
      </c>
      <c r="I443" s="150"/>
      <c r="J443" s="151">
        <f>ROUND(I443*H443,2)</f>
        <v>0</v>
      </c>
      <c r="K443" s="147" t="s">
        <v>157</v>
      </c>
      <c r="L443" s="33"/>
      <c r="M443" s="152" t="s">
        <v>1</v>
      </c>
      <c r="N443" s="153" t="s">
        <v>41</v>
      </c>
      <c r="O443" s="58"/>
      <c r="P443" s="154">
        <f>O443*H443</f>
        <v>0</v>
      </c>
      <c r="Q443" s="154">
        <v>0</v>
      </c>
      <c r="R443" s="154">
        <f>Q443*H443</f>
        <v>0</v>
      </c>
      <c r="S443" s="154">
        <v>0</v>
      </c>
      <c r="T443" s="155">
        <f>S443*H443</f>
        <v>0</v>
      </c>
      <c r="U443" s="32"/>
      <c r="V443" s="32"/>
      <c r="W443" s="32"/>
      <c r="X443" s="32"/>
      <c r="Y443" s="32"/>
      <c r="Z443" s="32"/>
      <c r="AA443" s="32"/>
      <c r="AB443" s="32"/>
      <c r="AC443" s="32"/>
      <c r="AD443" s="32"/>
      <c r="AE443" s="32"/>
      <c r="AR443" s="156" t="s">
        <v>158</v>
      </c>
      <c r="AT443" s="156" t="s">
        <v>153</v>
      </c>
      <c r="AU443" s="156" t="s">
        <v>84</v>
      </c>
      <c r="AY443" s="17" t="s">
        <v>151</v>
      </c>
      <c r="BE443" s="157">
        <f>IF(N443="základní",J443,0)</f>
        <v>0</v>
      </c>
      <c r="BF443" s="157">
        <f>IF(N443="snížená",J443,0)</f>
        <v>0</v>
      </c>
      <c r="BG443" s="157">
        <f>IF(N443="zákl. přenesená",J443,0)</f>
        <v>0</v>
      </c>
      <c r="BH443" s="157">
        <f>IF(N443="sníž. přenesená",J443,0)</f>
        <v>0</v>
      </c>
      <c r="BI443" s="157">
        <f>IF(N443="nulová",J443,0)</f>
        <v>0</v>
      </c>
      <c r="BJ443" s="17" t="s">
        <v>82</v>
      </c>
      <c r="BK443" s="157">
        <f>ROUND(I443*H443,2)</f>
        <v>0</v>
      </c>
      <c r="BL443" s="17" t="s">
        <v>158</v>
      </c>
      <c r="BM443" s="156" t="s">
        <v>844</v>
      </c>
    </row>
    <row r="444" spans="1:65" s="13" customFormat="1">
      <c r="B444" s="158"/>
      <c r="D444" s="159" t="s">
        <v>160</v>
      </c>
      <c r="E444" s="160" t="s">
        <v>1</v>
      </c>
      <c r="F444" s="161" t="s">
        <v>845</v>
      </c>
      <c r="H444" s="162">
        <v>36.908999999999999</v>
      </c>
      <c r="I444" s="163"/>
      <c r="L444" s="158"/>
      <c r="M444" s="164"/>
      <c r="N444" s="165"/>
      <c r="O444" s="165"/>
      <c r="P444" s="165"/>
      <c r="Q444" s="165"/>
      <c r="R444" s="165"/>
      <c r="S444" s="165"/>
      <c r="T444" s="166"/>
      <c r="AT444" s="160" t="s">
        <v>160</v>
      </c>
      <c r="AU444" s="160" t="s">
        <v>84</v>
      </c>
      <c r="AV444" s="13" t="s">
        <v>84</v>
      </c>
      <c r="AW444" s="13" t="s">
        <v>33</v>
      </c>
      <c r="AX444" s="13" t="s">
        <v>82</v>
      </c>
      <c r="AY444" s="160" t="s">
        <v>151</v>
      </c>
    </row>
    <row r="445" spans="1:65" s="2" customFormat="1" ht="33" customHeight="1">
      <c r="A445" s="32"/>
      <c r="B445" s="144"/>
      <c r="C445" s="145" t="s">
        <v>846</v>
      </c>
      <c r="D445" s="145" t="s">
        <v>153</v>
      </c>
      <c r="E445" s="146" t="s">
        <v>847</v>
      </c>
      <c r="F445" s="147" t="s">
        <v>848</v>
      </c>
      <c r="G445" s="148" t="s">
        <v>211</v>
      </c>
      <c r="H445" s="149">
        <v>18.001000000000001</v>
      </c>
      <c r="I445" s="150"/>
      <c r="J445" s="151">
        <f>ROUND(I445*H445,2)</f>
        <v>0</v>
      </c>
      <c r="K445" s="147" t="s">
        <v>157</v>
      </c>
      <c r="L445" s="33"/>
      <c r="M445" s="152" t="s">
        <v>1</v>
      </c>
      <c r="N445" s="153" t="s">
        <v>41</v>
      </c>
      <c r="O445" s="58"/>
      <c r="P445" s="154">
        <f>O445*H445</f>
        <v>0</v>
      </c>
      <c r="Q445" s="154">
        <v>0</v>
      </c>
      <c r="R445" s="154">
        <f>Q445*H445</f>
        <v>0</v>
      </c>
      <c r="S445" s="154">
        <v>0</v>
      </c>
      <c r="T445" s="155">
        <f>S445*H445</f>
        <v>0</v>
      </c>
      <c r="U445" s="32"/>
      <c r="V445" s="32"/>
      <c r="W445" s="32"/>
      <c r="X445" s="32"/>
      <c r="Y445" s="32"/>
      <c r="Z445" s="32"/>
      <c r="AA445" s="32"/>
      <c r="AB445" s="32"/>
      <c r="AC445" s="32"/>
      <c r="AD445" s="32"/>
      <c r="AE445" s="32"/>
      <c r="AR445" s="156" t="s">
        <v>158</v>
      </c>
      <c r="AT445" s="156" t="s">
        <v>153</v>
      </c>
      <c r="AU445" s="156" t="s">
        <v>84</v>
      </c>
      <c r="AY445" s="17" t="s">
        <v>151</v>
      </c>
      <c r="BE445" s="157">
        <f>IF(N445="základní",J445,0)</f>
        <v>0</v>
      </c>
      <c r="BF445" s="157">
        <f>IF(N445="snížená",J445,0)</f>
        <v>0</v>
      </c>
      <c r="BG445" s="157">
        <f>IF(N445="zákl. přenesená",J445,0)</f>
        <v>0</v>
      </c>
      <c r="BH445" s="157">
        <f>IF(N445="sníž. přenesená",J445,0)</f>
        <v>0</v>
      </c>
      <c r="BI445" s="157">
        <f>IF(N445="nulová",J445,0)</f>
        <v>0</v>
      </c>
      <c r="BJ445" s="17" t="s">
        <v>82</v>
      </c>
      <c r="BK445" s="157">
        <f>ROUND(I445*H445,2)</f>
        <v>0</v>
      </c>
      <c r="BL445" s="17" t="s">
        <v>158</v>
      </c>
      <c r="BM445" s="156" t="s">
        <v>849</v>
      </c>
    </row>
    <row r="446" spans="1:65" s="13" customFormat="1">
      <c r="B446" s="158"/>
      <c r="D446" s="159" t="s">
        <v>160</v>
      </c>
      <c r="E446" s="160" t="s">
        <v>1</v>
      </c>
      <c r="F446" s="161" t="s">
        <v>850</v>
      </c>
      <c r="H446" s="162">
        <v>18.001000000000001</v>
      </c>
      <c r="I446" s="163"/>
      <c r="L446" s="158"/>
      <c r="M446" s="164"/>
      <c r="N446" s="165"/>
      <c r="O446" s="165"/>
      <c r="P446" s="165"/>
      <c r="Q446" s="165"/>
      <c r="R446" s="165"/>
      <c r="S446" s="165"/>
      <c r="T446" s="166"/>
      <c r="AT446" s="160" t="s">
        <v>160</v>
      </c>
      <c r="AU446" s="160" t="s">
        <v>84</v>
      </c>
      <c r="AV446" s="13" t="s">
        <v>84</v>
      </c>
      <c r="AW446" s="13" t="s">
        <v>33</v>
      </c>
      <c r="AX446" s="13" t="s">
        <v>82</v>
      </c>
      <c r="AY446" s="160" t="s">
        <v>151</v>
      </c>
    </row>
    <row r="447" spans="1:65" s="2" customFormat="1" ht="33" customHeight="1">
      <c r="A447" s="32"/>
      <c r="B447" s="144"/>
      <c r="C447" s="145" t="s">
        <v>851</v>
      </c>
      <c r="D447" s="145" t="s">
        <v>153</v>
      </c>
      <c r="E447" s="146" t="s">
        <v>852</v>
      </c>
      <c r="F447" s="147" t="s">
        <v>853</v>
      </c>
      <c r="G447" s="148" t="s">
        <v>211</v>
      </c>
      <c r="H447" s="149">
        <v>20.385999999999999</v>
      </c>
      <c r="I447" s="150"/>
      <c r="J447" s="151">
        <f>ROUND(I447*H447,2)</f>
        <v>0</v>
      </c>
      <c r="K447" s="147" t="s">
        <v>157</v>
      </c>
      <c r="L447" s="33"/>
      <c r="M447" s="152" t="s">
        <v>1</v>
      </c>
      <c r="N447" s="153" t="s">
        <v>41</v>
      </c>
      <c r="O447" s="58"/>
      <c r="P447" s="154">
        <f>O447*H447</f>
        <v>0</v>
      </c>
      <c r="Q447" s="154">
        <v>0</v>
      </c>
      <c r="R447" s="154">
        <f>Q447*H447</f>
        <v>0</v>
      </c>
      <c r="S447" s="154">
        <v>0</v>
      </c>
      <c r="T447" s="155">
        <f>S447*H447</f>
        <v>0</v>
      </c>
      <c r="U447" s="32"/>
      <c r="V447" s="32"/>
      <c r="W447" s="32"/>
      <c r="X447" s="32"/>
      <c r="Y447" s="32"/>
      <c r="Z447" s="32"/>
      <c r="AA447" s="32"/>
      <c r="AB447" s="32"/>
      <c r="AC447" s="32"/>
      <c r="AD447" s="32"/>
      <c r="AE447" s="32"/>
      <c r="AR447" s="156" t="s">
        <v>158</v>
      </c>
      <c r="AT447" s="156" t="s">
        <v>153</v>
      </c>
      <c r="AU447" s="156" t="s">
        <v>84</v>
      </c>
      <c r="AY447" s="17" t="s">
        <v>151</v>
      </c>
      <c r="BE447" s="157">
        <f>IF(N447="základní",J447,0)</f>
        <v>0</v>
      </c>
      <c r="BF447" s="157">
        <f>IF(N447="snížená",J447,0)</f>
        <v>0</v>
      </c>
      <c r="BG447" s="157">
        <f>IF(N447="zákl. přenesená",J447,0)</f>
        <v>0</v>
      </c>
      <c r="BH447" s="157">
        <f>IF(N447="sníž. přenesená",J447,0)</f>
        <v>0</v>
      </c>
      <c r="BI447" s="157">
        <f>IF(N447="nulová",J447,0)</f>
        <v>0</v>
      </c>
      <c r="BJ447" s="17" t="s">
        <v>82</v>
      </c>
      <c r="BK447" s="157">
        <f>ROUND(I447*H447,2)</f>
        <v>0</v>
      </c>
      <c r="BL447" s="17" t="s">
        <v>158</v>
      </c>
      <c r="BM447" s="156" t="s">
        <v>854</v>
      </c>
    </row>
    <row r="448" spans="1:65" s="13" customFormat="1">
      <c r="B448" s="158"/>
      <c r="D448" s="159" t="s">
        <v>160</v>
      </c>
      <c r="E448" s="160" t="s">
        <v>1</v>
      </c>
      <c r="F448" s="161" t="s">
        <v>855</v>
      </c>
      <c r="H448" s="162">
        <v>20.385999999999999</v>
      </c>
      <c r="I448" s="163"/>
      <c r="L448" s="158"/>
      <c r="M448" s="164"/>
      <c r="N448" s="165"/>
      <c r="O448" s="165"/>
      <c r="P448" s="165"/>
      <c r="Q448" s="165"/>
      <c r="R448" s="165"/>
      <c r="S448" s="165"/>
      <c r="T448" s="166"/>
      <c r="AT448" s="160" t="s">
        <v>160</v>
      </c>
      <c r="AU448" s="160" t="s">
        <v>84</v>
      </c>
      <c r="AV448" s="13" t="s">
        <v>84</v>
      </c>
      <c r="AW448" s="13" t="s">
        <v>33</v>
      </c>
      <c r="AX448" s="13" t="s">
        <v>82</v>
      </c>
      <c r="AY448" s="160" t="s">
        <v>151</v>
      </c>
    </row>
    <row r="449" spans="1:65" s="2" customFormat="1" ht="33" customHeight="1">
      <c r="A449" s="32"/>
      <c r="B449" s="144"/>
      <c r="C449" s="145" t="s">
        <v>856</v>
      </c>
      <c r="D449" s="145" t="s">
        <v>153</v>
      </c>
      <c r="E449" s="146" t="s">
        <v>857</v>
      </c>
      <c r="F449" s="147" t="s">
        <v>858</v>
      </c>
      <c r="G449" s="148" t="s">
        <v>211</v>
      </c>
      <c r="H449" s="149">
        <v>2.7970000000000002</v>
      </c>
      <c r="I449" s="150"/>
      <c r="J449" s="151">
        <f>ROUND(I449*H449,2)</f>
        <v>0</v>
      </c>
      <c r="K449" s="147" t="s">
        <v>157</v>
      </c>
      <c r="L449" s="33"/>
      <c r="M449" s="152" t="s">
        <v>1</v>
      </c>
      <c r="N449" s="153" t="s">
        <v>41</v>
      </c>
      <c r="O449" s="58"/>
      <c r="P449" s="154">
        <f>O449*H449</f>
        <v>0</v>
      </c>
      <c r="Q449" s="154">
        <v>0</v>
      </c>
      <c r="R449" s="154">
        <f>Q449*H449</f>
        <v>0</v>
      </c>
      <c r="S449" s="154">
        <v>0</v>
      </c>
      <c r="T449" s="155">
        <f>S449*H449</f>
        <v>0</v>
      </c>
      <c r="U449" s="32"/>
      <c r="V449" s="32"/>
      <c r="W449" s="32"/>
      <c r="X449" s="32"/>
      <c r="Y449" s="32"/>
      <c r="Z449" s="32"/>
      <c r="AA449" s="32"/>
      <c r="AB449" s="32"/>
      <c r="AC449" s="32"/>
      <c r="AD449" s="32"/>
      <c r="AE449" s="32"/>
      <c r="AR449" s="156" t="s">
        <v>158</v>
      </c>
      <c r="AT449" s="156" t="s">
        <v>153</v>
      </c>
      <c r="AU449" s="156" t="s">
        <v>84</v>
      </c>
      <c r="AY449" s="17" t="s">
        <v>151</v>
      </c>
      <c r="BE449" s="157">
        <f>IF(N449="základní",J449,0)</f>
        <v>0</v>
      </c>
      <c r="BF449" s="157">
        <f>IF(N449="snížená",J449,0)</f>
        <v>0</v>
      </c>
      <c r="BG449" s="157">
        <f>IF(N449="zákl. přenesená",J449,0)</f>
        <v>0</v>
      </c>
      <c r="BH449" s="157">
        <f>IF(N449="sníž. přenesená",J449,0)</f>
        <v>0</v>
      </c>
      <c r="BI449" s="157">
        <f>IF(N449="nulová",J449,0)</f>
        <v>0</v>
      </c>
      <c r="BJ449" s="17" t="s">
        <v>82</v>
      </c>
      <c r="BK449" s="157">
        <f>ROUND(I449*H449,2)</f>
        <v>0</v>
      </c>
      <c r="BL449" s="17" t="s">
        <v>158</v>
      </c>
      <c r="BM449" s="156" t="s">
        <v>859</v>
      </c>
    </row>
    <row r="450" spans="1:65" s="13" customFormat="1">
      <c r="B450" s="158"/>
      <c r="D450" s="159" t="s">
        <v>160</v>
      </c>
      <c r="E450" s="160" t="s">
        <v>1</v>
      </c>
      <c r="F450" s="161" t="s">
        <v>860</v>
      </c>
      <c r="H450" s="162">
        <v>2.7970000000000002</v>
      </c>
      <c r="I450" s="163"/>
      <c r="L450" s="158"/>
      <c r="M450" s="164"/>
      <c r="N450" s="165"/>
      <c r="O450" s="165"/>
      <c r="P450" s="165"/>
      <c r="Q450" s="165"/>
      <c r="R450" s="165"/>
      <c r="S450" s="165"/>
      <c r="T450" s="166"/>
      <c r="AT450" s="160" t="s">
        <v>160</v>
      </c>
      <c r="AU450" s="160" t="s">
        <v>84</v>
      </c>
      <c r="AV450" s="13" t="s">
        <v>84</v>
      </c>
      <c r="AW450" s="13" t="s">
        <v>33</v>
      </c>
      <c r="AX450" s="13" t="s">
        <v>82</v>
      </c>
      <c r="AY450" s="160" t="s">
        <v>151</v>
      </c>
    </row>
    <row r="451" spans="1:65" s="2" customFormat="1" ht="33" customHeight="1">
      <c r="A451" s="32"/>
      <c r="B451" s="144"/>
      <c r="C451" s="145" t="s">
        <v>861</v>
      </c>
      <c r="D451" s="145" t="s">
        <v>153</v>
      </c>
      <c r="E451" s="146" t="s">
        <v>862</v>
      </c>
      <c r="F451" s="147" t="s">
        <v>863</v>
      </c>
      <c r="G451" s="148" t="s">
        <v>211</v>
      </c>
      <c r="H451" s="149">
        <v>0.14299999999999999</v>
      </c>
      <c r="I451" s="150"/>
      <c r="J451" s="151">
        <f>ROUND(I451*H451,2)</f>
        <v>0</v>
      </c>
      <c r="K451" s="147" t="s">
        <v>157</v>
      </c>
      <c r="L451" s="33"/>
      <c r="M451" s="152" t="s">
        <v>1</v>
      </c>
      <c r="N451" s="153" t="s">
        <v>41</v>
      </c>
      <c r="O451" s="58"/>
      <c r="P451" s="154">
        <f>O451*H451</f>
        <v>0</v>
      </c>
      <c r="Q451" s="154">
        <v>0</v>
      </c>
      <c r="R451" s="154">
        <f>Q451*H451</f>
        <v>0</v>
      </c>
      <c r="S451" s="154">
        <v>0</v>
      </c>
      <c r="T451" s="155">
        <f>S451*H451</f>
        <v>0</v>
      </c>
      <c r="U451" s="32"/>
      <c r="V451" s="32"/>
      <c r="W451" s="32"/>
      <c r="X451" s="32"/>
      <c r="Y451" s="32"/>
      <c r="Z451" s="32"/>
      <c r="AA451" s="32"/>
      <c r="AB451" s="32"/>
      <c r="AC451" s="32"/>
      <c r="AD451" s="32"/>
      <c r="AE451" s="32"/>
      <c r="AR451" s="156" t="s">
        <v>158</v>
      </c>
      <c r="AT451" s="156" t="s">
        <v>153</v>
      </c>
      <c r="AU451" s="156" t="s">
        <v>84</v>
      </c>
      <c r="AY451" s="17" t="s">
        <v>151</v>
      </c>
      <c r="BE451" s="157">
        <f>IF(N451="základní",J451,0)</f>
        <v>0</v>
      </c>
      <c r="BF451" s="157">
        <f>IF(N451="snížená",J451,0)</f>
        <v>0</v>
      </c>
      <c r="BG451" s="157">
        <f>IF(N451="zákl. přenesená",J451,0)</f>
        <v>0</v>
      </c>
      <c r="BH451" s="157">
        <f>IF(N451="sníž. přenesená",J451,0)</f>
        <v>0</v>
      </c>
      <c r="BI451" s="157">
        <f>IF(N451="nulová",J451,0)</f>
        <v>0</v>
      </c>
      <c r="BJ451" s="17" t="s">
        <v>82</v>
      </c>
      <c r="BK451" s="157">
        <f>ROUND(I451*H451,2)</f>
        <v>0</v>
      </c>
      <c r="BL451" s="17" t="s">
        <v>158</v>
      </c>
      <c r="BM451" s="156" t="s">
        <v>864</v>
      </c>
    </row>
    <row r="452" spans="1:65" s="12" customFormat="1" ht="22.9" customHeight="1">
      <c r="B452" s="131"/>
      <c r="D452" s="132" t="s">
        <v>75</v>
      </c>
      <c r="E452" s="142" t="s">
        <v>865</v>
      </c>
      <c r="F452" s="142" t="s">
        <v>866</v>
      </c>
      <c r="I452" s="134"/>
      <c r="J452" s="143">
        <f>BK452</f>
        <v>0</v>
      </c>
      <c r="L452" s="131"/>
      <c r="M452" s="136"/>
      <c r="N452" s="137"/>
      <c r="O452" s="137"/>
      <c r="P452" s="138">
        <f>P453</f>
        <v>0</v>
      </c>
      <c r="Q452" s="137"/>
      <c r="R452" s="138">
        <f>R453</f>
        <v>0</v>
      </c>
      <c r="S452" s="137"/>
      <c r="T452" s="139">
        <f>T453</f>
        <v>0</v>
      </c>
      <c r="AR452" s="132" t="s">
        <v>82</v>
      </c>
      <c r="AT452" s="140" t="s">
        <v>75</v>
      </c>
      <c r="AU452" s="140" t="s">
        <v>82</v>
      </c>
      <c r="AY452" s="132" t="s">
        <v>151</v>
      </c>
      <c r="BK452" s="141">
        <f>BK453</f>
        <v>0</v>
      </c>
    </row>
    <row r="453" spans="1:65" s="2" customFormat="1" ht="16.5" customHeight="1">
      <c r="A453" s="32"/>
      <c r="B453" s="144"/>
      <c r="C453" s="145" t="s">
        <v>867</v>
      </c>
      <c r="D453" s="145" t="s">
        <v>153</v>
      </c>
      <c r="E453" s="146" t="s">
        <v>868</v>
      </c>
      <c r="F453" s="147" t="s">
        <v>869</v>
      </c>
      <c r="G453" s="148" t="s">
        <v>211</v>
      </c>
      <c r="H453" s="149">
        <v>117.995</v>
      </c>
      <c r="I453" s="150"/>
      <c r="J453" s="151">
        <f>ROUND(I453*H453,2)</f>
        <v>0</v>
      </c>
      <c r="K453" s="147" t="s">
        <v>157</v>
      </c>
      <c r="L453" s="33"/>
      <c r="M453" s="152" t="s">
        <v>1</v>
      </c>
      <c r="N453" s="153" t="s">
        <v>41</v>
      </c>
      <c r="O453" s="58"/>
      <c r="P453" s="154">
        <f>O453*H453</f>
        <v>0</v>
      </c>
      <c r="Q453" s="154">
        <v>0</v>
      </c>
      <c r="R453" s="154">
        <f>Q453*H453</f>
        <v>0</v>
      </c>
      <c r="S453" s="154">
        <v>0</v>
      </c>
      <c r="T453" s="155">
        <f>S453*H453</f>
        <v>0</v>
      </c>
      <c r="U453" s="32"/>
      <c r="V453" s="32"/>
      <c r="W453" s="32"/>
      <c r="X453" s="32"/>
      <c r="Y453" s="32"/>
      <c r="Z453" s="32"/>
      <c r="AA453" s="32"/>
      <c r="AB453" s="32"/>
      <c r="AC453" s="32"/>
      <c r="AD453" s="32"/>
      <c r="AE453" s="32"/>
      <c r="AR453" s="156" t="s">
        <v>158</v>
      </c>
      <c r="AT453" s="156" t="s">
        <v>153</v>
      </c>
      <c r="AU453" s="156" t="s">
        <v>84</v>
      </c>
      <c r="AY453" s="17" t="s">
        <v>151</v>
      </c>
      <c r="BE453" s="157">
        <f>IF(N453="základní",J453,0)</f>
        <v>0</v>
      </c>
      <c r="BF453" s="157">
        <f>IF(N453="snížená",J453,0)</f>
        <v>0</v>
      </c>
      <c r="BG453" s="157">
        <f>IF(N453="zákl. přenesená",J453,0)</f>
        <v>0</v>
      </c>
      <c r="BH453" s="157">
        <f>IF(N453="sníž. přenesená",J453,0)</f>
        <v>0</v>
      </c>
      <c r="BI453" s="157">
        <f>IF(N453="nulová",J453,0)</f>
        <v>0</v>
      </c>
      <c r="BJ453" s="17" t="s">
        <v>82</v>
      </c>
      <c r="BK453" s="157">
        <f>ROUND(I453*H453,2)</f>
        <v>0</v>
      </c>
      <c r="BL453" s="17" t="s">
        <v>158</v>
      </c>
      <c r="BM453" s="156" t="s">
        <v>870</v>
      </c>
    </row>
    <row r="454" spans="1:65" s="12" customFormat="1" ht="25.9" customHeight="1">
      <c r="B454" s="131"/>
      <c r="D454" s="132" t="s">
        <v>75</v>
      </c>
      <c r="E454" s="133" t="s">
        <v>871</v>
      </c>
      <c r="F454" s="133" t="s">
        <v>872</v>
      </c>
      <c r="I454" s="134"/>
      <c r="J454" s="135">
        <f>BK454</f>
        <v>0</v>
      </c>
      <c r="L454" s="131"/>
      <c r="M454" s="136"/>
      <c r="N454" s="137"/>
      <c r="O454" s="137"/>
      <c r="P454" s="138">
        <f>P455+P463+P481+P503+P507+P509+P515+P517+P519+P525+P527+P529+P536+P540+P567+P595+P601+P611+P628+P633+P645</f>
        <v>0</v>
      </c>
      <c r="Q454" s="137"/>
      <c r="R454" s="138">
        <f>R455+R463+R481+R503+R507+R509+R515+R517+R519+R525+R527+R529+R536+R540+R567+R595+R601+R611+R628+R633+R645</f>
        <v>8.4257667499999993</v>
      </c>
      <c r="S454" s="137"/>
      <c r="T454" s="139">
        <f>T455+T463+T481+T503+T507+T509+T515+T517+T519+T525+T527+T529+T536+T540+T567+T595+T601+T611+T628+T633+T645</f>
        <v>1.5106013700000003</v>
      </c>
      <c r="AR454" s="132" t="s">
        <v>84</v>
      </c>
      <c r="AT454" s="140" t="s">
        <v>75</v>
      </c>
      <c r="AU454" s="140" t="s">
        <v>76</v>
      </c>
      <c r="AY454" s="132" t="s">
        <v>151</v>
      </c>
      <c r="BK454" s="141">
        <f>BK455+BK463+BK481+BK503+BK507+BK509+BK515+BK517+BK519+BK525+BK527+BK529+BK536+BK540+BK567+BK595+BK601+BK611+BK628+BK633+BK645</f>
        <v>0</v>
      </c>
    </row>
    <row r="455" spans="1:65" s="12" customFormat="1" ht="22.9" customHeight="1">
      <c r="B455" s="131"/>
      <c r="D455" s="132" t="s">
        <v>75</v>
      </c>
      <c r="E455" s="142" t="s">
        <v>873</v>
      </c>
      <c r="F455" s="142" t="s">
        <v>874</v>
      </c>
      <c r="I455" s="134"/>
      <c r="J455" s="143">
        <f>BK455</f>
        <v>0</v>
      </c>
      <c r="L455" s="131"/>
      <c r="M455" s="136"/>
      <c r="N455" s="137"/>
      <c r="O455" s="137"/>
      <c r="P455" s="138">
        <f>SUM(P456:P462)</f>
        <v>0</v>
      </c>
      <c r="Q455" s="137"/>
      <c r="R455" s="138">
        <f>SUM(R456:R462)</f>
        <v>0.27750910000000001</v>
      </c>
      <c r="S455" s="137"/>
      <c r="T455" s="139">
        <f>SUM(T456:T462)</f>
        <v>0</v>
      </c>
      <c r="AR455" s="132" t="s">
        <v>84</v>
      </c>
      <c r="AT455" s="140" t="s">
        <v>75</v>
      </c>
      <c r="AU455" s="140" t="s">
        <v>82</v>
      </c>
      <c r="AY455" s="132" t="s">
        <v>151</v>
      </c>
      <c r="BK455" s="141">
        <f>SUM(BK456:BK462)</f>
        <v>0</v>
      </c>
    </row>
    <row r="456" spans="1:65" s="2" customFormat="1" ht="24.2" customHeight="1">
      <c r="A456" s="32"/>
      <c r="B456" s="144"/>
      <c r="C456" s="145" t="s">
        <v>875</v>
      </c>
      <c r="D456" s="145" t="s">
        <v>153</v>
      </c>
      <c r="E456" s="146" t="s">
        <v>876</v>
      </c>
      <c r="F456" s="147" t="s">
        <v>877</v>
      </c>
      <c r="G456" s="148" t="s">
        <v>164</v>
      </c>
      <c r="H456" s="149">
        <v>47.018000000000001</v>
      </c>
      <c r="I456" s="150"/>
      <c r="J456" s="151">
        <f>ROUND(I456*H456,2)</f>
        <v>0</v>
      </c>
      <c r="K456" s="147" t="s">
        <v>251</v>
      </c>
      <c r="L456" s="33"/>
      <c r="M456" s="152" t="s">
        <v>1</v>
      </c>
      <c r="N456" s="153" t="s">
        <v>41</v>
      </c>
      <c r="O456" s="58"/>
      <c r="P456" s="154">
        <f>O456*H456</f>
        <v>0</v>
      </c>
      <c r="Q456" s="154">
        <v>4.0000000000000002E-4</v>
      </c>
      <c r="R456" s="154">
        <f>Q456*H456</f>
        <v>1.88072E-2</v>
      </c>
      <c r="S456" s="154">
        <v>0</v>
      </c>
      <c r="T456" s="155">
        <f>S456*H456</f>
        <v>0</v>
      </c>
      <c r="U456" s="32"/>
      <c r="V456" s="32"/>
      <c r="W456" s="32"/>
      <c r="X456" s="32"/>
      <c r="Y456" s="32"/>
      <c r="Z456" s="32"/>
      <c r="AA456" s="32"/>
      <c r="AB456" s="32"/>
      <c r="AC456" s="32"/>
      <c r="AD456" s="32"/>
      <c r="AE456" s="32"/>
      <c r="AR456" s="156" t="s">
        <v>231</v>
      </c>
      <c r="AT456" s="156" t="s">
        <v>153</v>
      </c>
      <c r="AU456" s="156" t="s">
        <v>84</v>
      </c>
      <c r="AY456" s="17" t="s">
        <v>151</v>
      </c>
      <c r="BE456" s="157">
        <f>IF(N456="základní",J456,0)</f>
        <v>0</v>
      </c>
      <c r="BF456" s="157">
        <f>IF(N456="snížená",J456,0)</f>
        <v>0</v>
      </c>
      <c r="BG456" s="157">
        <f>IF(N456="zákl. přenesená",J456,0)</f>
        <v>0</v>
      </c>
      <c r="BH456" s="157">
        <f>IF(N456="sníž. přenesená",J456,0)</f>
        <v>0</v>
      </c>
      <c r="BI456" s="157">
        <f>IF(N456="nulová",J456,0)</f>
        <v>0</v>
      </c>
      <c r="BJ456" s="17" t="s">
        <v>82</v>
      </c>
      <c r="BK456" s="157">
        <f>ROUND(I456*H456,2)</f>
        <v>0</v>
      </c>
      <c r="BL456" s="17" t="s">
        <v>231</v>
      </c>
      <c r="BM456" s="156" t="s">
        <v>878</v>
      </c>
    </row>
    <row r="457" spans="1:65" s="13" customFormat="1">
      <c r="B457" s="158"/>
      <c r="D457" s="159" t="s">
        <v>160</v>
      </c>
      <c r="E457" s="160" t="s">
        <v>1</v>
      </c>
      <c r="F457" s="161" t="s">
        <v>879</v>
      </c>
      <c r="H457" s="162">
        <v>47.018000000000001</v>
      </c>
      <c r="I457" s="163"/>
      <c r="L457" s="158"/>
      <c r="M457" s="164"/>
      <c r="N457" s="165"/>
      <c r="O457" s="165"/>
      <c r="P457" s="165"/>
      <c r="Q457" s="165"/>
      <c r="R457" s="165"/>
      <c r="S457" s="165"/>
      <c r="T457" s="166"/>
      <c r="AT457" s="160" t="s">
        <v>160</v>
      </c>
      <c r="AU457" s="160" t="s">
        <v>84</v>
      </c>
      <c r="AV457" s="13" t="s">
        <v>84</v>
      </c>
      <c r="AW457" s="13" t="s">
        <v>33</v>
      </c>
      <c r="AX457" s="13" t="s">
        <v>82</v>
      </c>
      <c r="AY457" s="160" t="s">
        <v>151</v>
      </c>
    </row>
    <row r="458" spans="1:65" s="2" customFormat="1" ht="16.5" customHeight="1">
      <c r="A458" s="32"/>
      <c r="B458" s="144"/>
      <c r="C458" s="175" t="s">
        <v>880</v>
      </c>
      <c r="D458" s="175" t="s">
        <v>208</v>
      </c>
      <c r="E458" s="176" t="s">
        <v>881</v>
      </c>
      <c r="F458" s="177" t="s">
        <v>882</v>
      </c>
      <c r="G458" s="178" t="s">
        <v>164</v>
      </c>
      <c r="H458" s="179">
        <v>54.798999999999999</v>
      </c>
      <c r="I458" s="180"/>
      <c r="J458" s="181">
        <f>ROUND(I458*H458,2)</f>
        <v>0</v>
      </c>
      <c r="K458" s="177" t="s">
        <v>1</v>
      </c>
      <c r="L458" s="182"/>
      <c r="M458" s="183" t="s">
        <v>1</v>
      </c>
      <c r="N458" s="184" t="s">
        <v>41</v>
      </c>
      <c r="O458" s="58"/>
      <c r="P458" s="154">
        <f>O458*H458</f>
        <v>0</v>
      </c>
      <c r="Q458" s="154">
        <v>4.7000000000000002E-3</v>
      </c>
      <c r="R458" s="154">
        <f>Q458*H458</f>
        <v>0.25755529999999999</v>
      </c>
      <c r="S458" s="154">
        <v>0</v>
      </c>
      <c r="T458" s="155">
        <f>S458*H458</f>
        <v>0</v>
      </c>
      <c r="U458" s="32"/>
      <c r="V458" s="32"/>
      <c r="W458" s="32"/>
      <c r="X458" s="32"/>
      <c r="Y458" s="32"/>
      <c r="Z458" s="32"/>
      <c r="AA458" s="32"/>
      <c r="AB458" s="32"/>
      <c r="AC458" s="32"/>
      <c r="AD458" s="32"/>
      <c r="AE458" s="32"/>
      <c r="AR458" s="156" t="s">
        <v>299</v>
      </c>
      <c r="AT458" s="156" t="s">
        <v>208</v>
      </c>
      <c r="AU458" s="156" t="s">
        <v>84</v>
      </c>
      <c r="AY458" s="17" t="s">
        <v>151</v>
      </c>
      <c r="BE458" s="157">
        <f>IF(N458="základní",J458,0)</f>
        <v>0</v>
      </c>
      <c r="BF458" s="157">
        <f>IF(N458="snížená",J458,0)</f>
        <v>0</v>
      </c>
      <c r="BG458" s="157">
        <f>IF(N458="zákl. přenesená",J458,0)</f>
        <v>0</v>
      </c>
      <c r="BH458" s="157">
        <f>IF(N458="sníž. přenesená",J458,0)</f>
        <v>0</v>
      </c>
      <c r="BI458" s="157">
        <f>IF(N458="nulová",J458,0)</f>
        <v>0</v>
      </c>
      <c r="BJ458" s="17" t="s">
        <v>82</v>
      </c>
      <c r="BK458" s="157">
        <f>ROUND(I458*H458,2)</f>
        <v>0</v>
      </c>
      <c r="BL458" s="17" t="s">
        <v>231</v>
      </c>
      <c r="BM458" s="156" t="s">
        <v>883</v>
      </c>
    </row>
    <row r="459" spans="1:65" s="13" customFormat="1">
      <c r="B459" s="158"/>
      <c r="D459" s="159" t="s">
        <v>160</v>
      </c>
      <c r="F459" s="161" t="s">
        <v>884</v>
      </c>
      <c r="H459" s="162">
        <v>54.798999999999999</v>
      </c>
      <c r="I459" s="163"/>
      <c r="L459" s="158"/>
      <c r="M459" s="164"/>
      <c r="N459" s="165"/>
      <c r="O459" s="165"/>
      <c r="P459" s="165"/>
      <c r="Q459" s="165"/>
      <c r="R459" s="165"/>
      <c r="S459" s="165"/>
      <c r="T459" s="166"/>
      <c r="AT459" s="160" t="s">
        <v>160</v>
      </c>
      <c r="AU459" s="160" t="s">
        <v>84</v>
      </c>
      <c r="AV459" s="13" t="s">
        <v>84</v>
      </c>
      <c r="AW459" s="13" t="s">
        <v>3</v>
      </c>
      <c r="AX459" s="13" t="s">
        <v>82</v>
      </c>
      <c r="AY459" s="160" t="s">
        <v>151</v>
      </c>
    </row>
    <row r="460" spans="1:65" s="2" customFormat="1" ht="24.2" customHeight="1">
      <c r="A460" s="32"/>
      <c r="B460" s="144"/>
      <c r="C460" s="145" t="s">
        <v>885</v>
      </c>
      <c r="D460" s="145" t="s">
        <v>153</v>
      </c>
      <c r="E460" s="146" t="s">
        <v>886</v>
      </c>
      <c r="F460" s="147" t="s">
        <v>887</v>
      </c>
      <c r="G460" s="148" t="s">
        <v>164</v>
      </c>
      <c r="H460" s="149">
        <v>3.2759999999999998</v>
      </c>
      <c r="I460" s="150"/>
      <c r="J460" s="151">
        <f>ROUND(I460*H460,2)</f>
        <v>0</v>
      </c>
      <c r="K460" s="147" t="s">
        <v>157</v>
      </c>
      <c r="L460" s="33"/>
      <c r="M460" s="152" t="s">
        <v>1</v>
      </c>
      <c r="N460" s="153" t="s">
        <v>41</v>
      </c>
      <c r="O460" s="58"/>
      <c r="P460" s="154">
        <f>O460*H460</f>
        <v>0</v>
      </c>
      <c r="Q460" s="154">
        <v>3.5E-4</v>
      </c>
      <c r="R460" s="154">
        <f>Q460*H460</f>
        <v>1.1466E-3</v>
      </c>
      <c r="S460" s="154">
        <v>0</v>
      </c>
      <c r="T460" s="155">
        <f>S460*H460</f>
        <v>0</v>
      </c>
      <c r="U460" s="32"/>
      <c r="V460" s="32"/>
      <c r="W460" s="32"/>
      <c r="X460" s="32"/>
      <c r="Y460" s="32"/>
      <c r="Z460" s="32"/>
      <c r="AA460" s="32"/>
      <c r="AB460" s="32"/>
      <c r="AC460" s="32"/>
      <c r="AD460" s="32"/>
      <c r="AE460" s="32"/>
      <c r="AR460" s="156" t="s">
        <v>231</v>
      </c>
      <c r="AT460" s="156" t="s">
        <v>153</v>
      </c>
      <c r="AU460" s="156" t="s">
        <v>84</v>
      </c>
      <c r="AY460" s="17" t="s">
        <v>151</v>
      </c>
      <c r="BE460" s="157">
        <f>IF(N460="základní",J460,0)</f>
        <v>0</v>
      </c>
      <c r="BF460" s="157">
        <f>IF(N460="snížená",J460,0)</f>
        <v>0</v>
      </c>
      <c r="BG460" s="157">
        <f>IF(N460="zákl. přenesená",J460,0)</f>
        <v>0</v>
      </c>
      <c r="BH460" s="157">
        <f>IF(N460="sníž. přenesená",J460,0)</f>
        <v>0</v>
      </c>
      <c r="BI460" s="157">
        <f>IF(N460="nulová",J460,0)</f>
        <v>0</v>
      </c>
      <c r="BJ460" s="17" t="s">
        <v>82</v>
      </c>
      <c r="BK460" s="157">
        <f>ROUND(I460*H460,2)</f>
        <v>0</v>
      </c>
      <c r="BL460" s="17" t="s">
        <v>231</v>
      </c>
      <c r="BM460" s="156" t="s">
        <v>888</v>
      </c>
    </row>
    <row r="461" spans="1:65" s="13" customFormat="1">
      <c r="B461" s="158"/>
      <c r="D461" s="159" t="s">
        <v>160</v>
      </c>
      <c r="E461" s="160" t="s">
        <v>1</v>
      </c>
      <c r="F461" s="161" t="s">
        <v>889</v>
      </c>
      <c r="H461" s="162">
        <v>3.2759999999999998</v>
      </c>
      <c r="I461" s="163"/>
      <c r="L461" s="158"/>
      <c r="M461" s="164"/>
      <c r="N461" s="165"/>
      <c r="O461" s="165"/>
      <c r="P461" s="165"/>
      <c r="Q461" s="165"/>
      <c r="R461" s="165"/>
      <c r="S461" s="165"/>
      <c r="T461" s="166"/>
      <c r="AT461" s="160" t="s">
        <v>160</v>
      </c>
      <c r="AU461" s="160" t="s">
        <v>84</v>
      </c>
      <c r="AV461" s="13" t="s">
        <v>84</v>
      </c>
      <c r="AW461" s="13" t="s">
        <v>33</v>
      </c>
      <c r="AX461" s="13" t="s">
        <v>82</v>
      </c>
      <c r="AY461" s="160" t="s">
        <v>151</v>
      </c>
    </row>
    <row r="462" spans="1:65" s="2" customFormat="1" ht="24.2" customHeight="1">
      <c r="A462" s="32"/>
      <c r="B462" s="144"/>
      <c r="C462" s="145" t="s">
        <v>890</v>
      </c>
      <c r="D462" s="145" t="s">
        <v>153</v>
      </c>
      <c r="E462" s="146" t="s">
        <v>891</v>
      </c>
      <c r="F462" s="147" t="s">
        <v>892</v>
      </c>
      <c r="G462" s="148" t="s">
        <v>211</v>
      </c>
      <c r="H462" s="149">
        <v>0.27800000000000002</v>
      </c>
      <c r="I462" s="150"/>
      <c r="J462" s="151">
        <f>ROUND(I462*H462,2)</f>
        <v>0</v>
      </c>
      <c r="K462" s="147" t="s">
        <v>157</v>
      </c>
      <c r="L462" s="33"/>
      <c r="M462" s="152" t="s">
        <v>1</v>
      </c>
      <c r="N462" s="153" t="s">
        <v>41</v>
      </c>
      <c r="O462" s="58"/>
      <c r="P462" s="154">
        <f>O462*H462</f>
        <v>0</v>
      </c>
      <c r="Q462" s="154">
        <v>0</v>
      </c>
      <c r="R462" s="154">
        <f>Q462*H462</f>
        <v>0</v>
      </c>
      <c r="S462" s="154">
        <v>0</v>
      </c>
      <c r="T462" s="155">
        <f>S462*H462</f>
        <v>0</v>
      </c>
      <c r="U462" s="32"/>
      <c r="V462" s="32"/>
      <c r="W462" s="32"/>
      <c r="X462" s="32"/>
      <c r="Y462" s="32"/>
      <c r="Z462" s="32"/>
      <c r="AA462" s="32"/>
      <c r="AB462" s="32"/>
      <c r="AC462" s="32"/>
      <c r="AD462" s="32"/>
      <c r="AE462" s="32"/>
      <c r="AR462" s="156" t="s">
        <v>231</v>
      </c>
      <c r="AT462" s="156" t="s">
        <v>153</v>
      </c>
      <c r="AU462" s="156" t="s">
        <v>84</v>
      </c>
      <c r="AY462" s="17" t="s">
        <v>151</v>
      </c>
      <c r="BE462" s="157">
        <f>IF(N462="základní",J462,0)</f>
        <v>0</v>
      </c>
      <c r="BF462" s="157">
        <f>IF(N462="snížená",J462,0)</f>
        <v>0</v>
      </c>
      <c r="BG462" s="157">
        <f>IF(N462="zákl. přenesená",J462,0)</f>
        <v>0</v>
      </c>
      <c r="BH462" s="157">
        <f>IF(N462="sníž. přenesená",J462,0)</f>
        <v>0</v>
      </c>
      <c r="BI462" s="157">
        <f>IF(N462="nulová",J462,0)</f>
        <v>0</v>
      </c>
      <c r="BJ462" s="17" t="s">
        <v>82</v>
      </c>
      <c r="BK462" s="157">
        <f>ROUND(I462*H462,2)</f>
        <v>0</v>
      </c>
      <c r="BL462" s="17" t="s">
        <v>231</v>
      </c>
      <c r="BM462" s="156" t="s">
        <v>893</v>
      </c>
    </row>
    <row r="463" spans="1:65" s="12" customFormat="1" ht="22.9" customHeight="1">
      <c r="B463" s="131"/>
      <c r="D463" s="132" t="s">
        <v>75</v>
      </c>
      <c r="E463" s="142" t="s">
        <v>894</v>
      </c>
      <c r="F463" s="142" t="s">
        <v>895</v>
      </c>
      <c r="I463" s="134"/>
      <c r="J463" s="143">
        <f>BK463</f>
        <v>0</v>
      </c>
      <c r="L463" s="131"/>
      <c r="M463" s="136"/>
      <c r="N463" s="137"/>
      <c r="O463" s="137"/>
      <c r="P463" s="138">
        <f>SUM(P464:P480)</f>
        <v>0</v>
      </c>
      <c r="Q463" s="137"/>
      <c r="R463" s="138">
        <f>SUM(R464:R480)</f>
        <v>0.26171534000000002</v>
      </c>
      <c r="S463" s="137"/>
      <c r="T463" s="139">
        <f>SUM(T464:T480)</f>
        <v>1.25488</v>
      </c>
      <c r="AR463" s="132" t="s">
        <v>84</v>
      </c>
      <c r="AT463" s="140" t="s">
        <v>75</v>
      </c>
      <c r="AU463" s="140" t="s">
        <v>82</v>
      </c>
      <c r="AY463" s="132" t="s">
        <v>151</v>
      </c>
      <c r="BK463" s="141">
        <f>SUM(BK464:BK480)</f>
        <v>0</v>
      </c>
    </row>
    <row r="464" spans="1:65" s="2" customFormat="1" ht="24.2" customHeight="1">
      <c r="A464" s="32"/>
      <c r="B464" s="144"/>
      <c r="C464" s="145" t="s">
        <v>896</v>
      </c>
      <c r="D464" s="145" t="s">
        <v>153</v>
      </c>
      <c r="E464" s="146" t="s">
        <v>897</v>
      </c>
      <c r="F464" s="147" t="s">
        <v>898</v>
      </c>
      <c r="G464" s="148" t="s">
        <v>164</v>
      </c>
      <c r="H464" s="149">
        <v>56.292999999999999</v>
      </c>
      <c r="I464" s="150"/>
      <c r="J464" s="151">
        <f>ROUND(I464*H464,2)</f>
        <v>0</v>
      </c>
      <c r="K464" s="147" t="s">
        <v>157</v>
      </c>
      <c r="L464" s="33"/>
      <c r="M464" s="152" t="s">
        <v>1</v>
      </c>
      <c r="N464" s="153" t="s">
        <v>41</v>
      </c>
      <c r="O464" s="58"/>
      <c r="P464" s="154">
        <f>O464*H464</f>
        <v>0</v>
      </c>
      <c r="Q464" s="154">
        <v>3.0000000000000001E-5</v>
      </c>
      <c r="R464" s="154">
        <f>Q464*H464</f>
        <v>1.6887900000000001E-3</v>
      </c>
      <c r="S464" s="154">
        <v>0</v>
      </c>
      <c r="T464" s="155">
        <f>S464*H464</f>
        <v>0</v>
      </c>
      <c r="U464" s="32"/>
      <c r="V464" s="32"/>
      <c r="W464" s="32"/>
      <c r="X464" s="32"/>
      <c r="Y464" s="32"/>
      <c r="Z464" s="32"/>
      <c r="AA464" s="32"/>
      <c r="AB464" s="32"/>
      <c r="AC464" s="32"/>
      <c r="AD464" s="32"/>
      <c r="AE464" s="32"/>
      <c r="AR464" s="156" t="s">
        <v>231</v>
      </c>
      <c r="AT464" s="156" t="s">
        <v>153</v>
      </c>
      <c r="AU464" s="156" t="s">
        <v>84</v>
      </c>
      <c r="AY464" s="17" t="s">
        <v>151</v>
      </c>
      <c r="BE464" s="157">
        <f>IF(N464="základní",J464,0)</f>
        <v>0</v>
      </c>
      <c r="BF464" s="157">
        <f>IF(N464="snížená",J464,0)</f>
        <v>0</v>
      </c>
      <c r="BG464" s="157">
        <f>IF(N464="zákl. přenesená",J464,0)</f>
        <v>0</v>
      </c>
      <c r="BH464" s="157">
        <f>IF(N464="sníž. přenesená",J464,0)</f>
        <v>0</v>
      </c>
      <c r="BI464" s="157">
        <f>IF(N464="nulová",J464,0)</f>
        <v>0</v>
      </c>
      <c r="BJ464" s="17" t="s">
        <v>82</v>
      </c>
      <c r="BK464" s="157">
        <f>ROUND(I464*H464,2)</f>
        <v>0</v>
      </c>
      <c r="BL464" s="17" t="s">
        <v>231</v>
      </c>
      <c r="BM464" s="156" t="s">
        <v>899</v>
      </c>
    </row>
    <row r="465" spans="1:65" s="2" customFormat="1" ht="16.5" customHeight="1">
      <c r="A465" s="32"/>
      <c r="B465" s="144"/>
      <c r="C465" s="175" t="s">
        <v>900</v>
      </c>
      <c r="D465" s="175" t="s">
        <v>208</v>
      </c>
      <c r="E465" s="176" t="s">
        <v>901</v>
      </c>
      <c r="F465" s="177" t="s">
        <v>902</v>
      </c>
      <c r="G465" s="178" t="s">
        <v>211</v>
      </c>
      <c r="H465" s="179">
        <v>8.8999999999999996E-2</v>
      </c>
      <c r="I465" s="180"/>
      <c r="J465" s="181">
        <f>ROUND(I465*H465,2)</f>
        <v>0</v>
      </c>
      <c r="K465" s="177" t="s">
        <v>157</v>
      </c>
      <c r="L465" s="182"/>
      <c r="M465" s="183" t="s">
        <v>1</v>
      </c>
      <c r="N465" s="184" t="s">
        <v>41</v>
      </c>
      <c r="O465" s="58"/>
      <c r="P465" s="154">
        <f>O465*H465</f>
        <v>0</v>
      </c>
      <c r="Q465" s="154">
        <v>1</v>
      </c>
      <c r="R465" s="154">
        <f>Q465*H465</f>
        <v>8.8999999999999996E-2</v>
      </c>
      <c r="S465" s="154">
        <v>0</v>
      </c>
      <c r="T465" s="155">
        <f>S465*H465</f>
        <v>0</v>
      </c>
      <c r="U465" s="32"/>
      <c r="V465" s="32"/>
      <c r="W465" s="32"/>
      <c r="X465" s="32"/>
      <c r="Y465" s="32"/>
      <c r="Z465" s="32"/>
      <c r="AA465" s="32"/>
      <c r="AB465" s="32"/>
      <c r="AC465" s="32"/>
      <c r="AD465" s="32"/>
      <c r="AE465" s="32"/>
      <c r="AR465" s="156" t="s">
        <v>299</v>
      </c>
      <c r="AT465" s="156" t="s">
        <v>208</v>
      </c>
      <c r="AU465" s="156" t="s">
        <v>84</v>
      </c>
      <c r="AY465" s="17" t="s">
        <v>151</v>
      </c>
      <c r="BE465" s="157">
        <f>IF(N465="základní",J465,0)</f>
        <v>0</v>
      </c>
      <c r="BF465" s="157">
        <f>IF(N465="snížená",J465,0)</f>
        <v>0</v>
      </c>
      <c r="BG465" s="157">
        <f>IF(N465="zákl. přenesená",J465,0)</f>
        <v>0</v>
      </c>
      <c r="BH465" s="157">
        <f>IF(N465="sníž. přenesená",J465,0)</f>
        <v>0</v>
      </c>
      <c r="BI465" s="157">
        <f>IF(N465="nulová",J465,0)</f>
        <v>0</v>
      </c>
      <c r="BJ465" s="17" t="s">
        <v>82</v>
      </c>
      <c r="BK465" s="157">
        <f>ROUND(I465*H465,2)</f>
        <v>0</v>
      </c>
      <c r="BL465" s="17" t="s">
        <v>231</v>
      </c>
      <c r="BM465" s="156" t="s">
        <v>903</v>
      </c>
    </row>
    <row r="466" spans="1:65" s="13" customFormat="1">
      <c r="B466" s="158"/>
      <c r="D466" s="159" t="s">
        <v>160</v>
      </c>
      <c r="F466" s="161" t="s">
        <v>904</v>
      </c>
      <c r="H466" s="162">
        <v>8.8999999999999996E-2</v>
      </c>
      <c r="I466" s="163"/>
      <c r="L466" s="158"/>
      <c r="M466" s="164"/>
      <c r="N466" s="165"/>
      <c r="O466" s="165"/>
      <c r="P466" s="165"/>
      <c r="Q466" s="165"/>
      <c r="R466" s="165"/>
      <c r="S466" s="165"/>
      <c r="T466" s="166"/>
      <c r="AT466" s="160" t="s">
        <v>160</v>
      </c>
      <c r="AU466" s="160" t="s">
        <v>84</v>
      </c>
      <c r="AV466" s="13" t="s">
        <v>84</v>
      </c>
      <c r="AW466" s="13" t="s">
        <v>3</v>
      </c>
      <c r="AX466" s="13" t="s">
        <v>82</v>
      </c>
      <c r="AY466" s="160" t="s">
        <v>151</v>
      </c>
    </row>
    <row r="467" spans="1:65" s="2" customFormat="1" ht="24.2" customHeight="1">
      <c r="A467" s="32"/>
      <c r="B467" s="144"/>
      <c r="C467" s="145" t="s">
        <v>905</v>
      </c>
      <c r="D467" s="145" t="s">
        <v>153</v>
      </c>
      <c r="E467" s="146" t="s">
        <v>906</v>
      </c>
      <c r="F467" s="147" t="s">
        <v>907</v>
      </c>
      <c r="G467" s="148" t="s">
        <v>164</v>
      </c>
      <c r="H467" s="149">
        <v>57.04</v>
      </c>
      <c r="I467" s="150"/>
      <c r="J467" s="151">
        <f>ROUND(I467*H467,2)</f>
        <v>0</v>
      </c>
      <c r="K467" s="147" t="s">
        <v>157</v>
      </c>
      <c r="L467" s="33"/>
      <c r="M467" s="152" t="s">
        <v>1</v>
      </c>
      <c r="N467" s="153" t="s">
        <v>41</v>
      </c>
      <c r="O467" s="58"/>
      <c r="P467" s="154">
        <f>O467*H467</f>
        <v>0</v>
      </c>
      <c r="Q467" s="154">
        <v>0</v>
      </c>
      <c r="R467" s="154">
        <f>Q467*H467</f>
        <v>0</v>
      </c>
      <c r="S467" s="154">
        <v>5.4999999999999997E-3</v>
      </c>
      <c r="T467" s="155">
        <f>S467*H467</f>
        <v>0.31372</v>
      </c>
      <c r="U467" s="32"/>
      <c r="V467" s="32"/>
      <c r="W467" s="32"/>
      <c r="X467" s="32"/>
      <c r="Y467" s="32"/>
      <c r="Z467" s="32"/>
      <c r="AA467" s="32"/>
      <c r="AB467" s="32"/>
      <c r="AC467" s="32"/>
      <c r="AD467" s="32"/>
      <c r="AE467" s="32"/>
      <c r="AR467" s="156" t="s">
        <v>231</v>
      </c>
      <c r="AT467" s="156" t="s">
        <v>153</v>
      </c>
      <c r="AU467" s="156" t="s">
        <v>84</v>
      </c>
      <c r="AY467" s="17" t="s">
        <v>151</v>
      </c>
      <c r="BE467" s="157">
        <f>IF(N467="základní",J467,0)</f>
        <v>0</v>
      </c>
      <c r="BF467" s="157">
        <f>IF(N467="snížená",J467,0)</f>
        <v>0</v>
      </c>
      <c r="BG467" s="157">
        <f>IF(N467="zákl. přenesená",J467,0)</f>
        <v>0</v>
      </c>
      <c r="BH467" s="157">
        <f>IF(N467="sníž. přenesená",J467,0)</f>
        <v>0</v>
      </c>
      <c r="BI467" s="157">
        <f>IF(N467="nulová",J467,0)</f>
        <v>0</v>
      </c>
      <c r="BJ467" s="17" t="s">
        <v>82</v>
      </c>
      <c r="BK467" s="157">
        <f>ROUND(I467*H467,2)</f>
        <v>0</v>
      </c>
      <c r="BL467" s="17" t="s">
        <v>231</v>
      </c>
      <c r="BM467" s="156" t="s">
        <v>908</v>
      </c>
    </row>
    <row r="468" spans="1:65" s="2" customFormat="1" ht="24.2" customHeight="1">
      <c r="A468" s="32"/>
      <c r="B468" s="144"/>
      <c r="C468" s="145" t="s">
        <v>909</v>
      </c>
      <c r="D468" s="145" t="s">
        <v>153</v>
      </c>
      <c r="E468" s="146" t="s">
        <v>910</v>
      </c>
      <c r="F468" s="147" t="s">
        <v>911</v>
      </c>
      <c r="G468" s="148" t="s">
        <v>164</v>
      </c>
      <c r="H468" s="149">
        <v>57.04</v>
      </c>
      <c r="I468" s="150"/>
      <c r="J468" s="151">
        <f>ROUND(I468*H468,2)</f>
        <v>0</v>
      </c>
      <c r="K468" s="147" t="s">
        <v>157</v>
      </c>
      <c r="L468" s="33"/>
      <c r="M468" s="152" t="s">
        <v>1</v>
      </c>
      <c r="N468" s="153" t="s">
        <v>41</v>
      </c>
      <c r="O468" s="58"/>
      <c r="P468" s="154">
        <f>O468*H468</f>
        <v>0</v>
      </c>
      <c r="Q468" s="154">
        <v>0</v>
      </c>
      <c r="R468" s="154">
        <f>Q468*H468</f>
        <v>0</v>
      </c>
      <c r="S468" s="154">
        <v>1.6500000000000001E-2</v>
      </c>
      <c r="T468" s="155">
        <f>S468*H468</f>
        <v>0.94116</v>
      </c>
      <c r="U468" s="32"/>
      <c r="V468" s="32"/>
      <c r="W468" s="32"/>
      <c r="X468" s="32"/>
      <c r="Y468" s="32"/>
      <c r="Z468" s="32"/>
      <c r="AA468" s="32"/>
      <c r="AB468" s="32"/>
      <c r="AC468" s="32"/>
      <c r="AD468" s="32"/>
      <c r="AE468" s="32"/>
      <c r="AR468" s="156" t="s">
        <v>231</v>
      </c>
      <c r="AT468" s="156" t="s">
        <v>153</v>
      </c>
      <c r="AU468" s="156" t="s">
        <v>84</v>
      </c>
      <c r="AY468" s="17" t="s">
        <v>151</v>
      </c>
      <c r="BE468" s="157">
        <f>IF(N468="základní",J468,0)</f>
        <v>0</v>
      </c>
      <c r="BF468" s="157">
        <f>IF(N468="snížená",J468,0)</f>
        <v>0</v>
      </c>
      <c r="BG468" s="157">
        <f>IF(N468="zákl. přenesená",J468,0)</f>
        <v>0</v>
      </c>
      <c r="BH468" s="157">
        <f>IF(N468="sníž. přenesená",J468,0)</f>
        <v>0</v>
      </c>
      <c r="BI468" s="157">
        <f>IF(N468="nulová",J468,0)</f>
        <v>0</v>
      </c>
      <c r="BJ468" s="17" t="s">
        <v>82</v>
      </c>
      <c r="BK468" s="157">
        <f>ROUND(I468*H468,2)</f>
        <v>0</v>
      </c>
      <c r="BL468" s="17" t="s">
        <v>231</v>
      </c>
      <c r="BM468" s="156" t="s">
        <v>912</v>
      </c>
    </row>
    <row r="469" spans="1:65" s="13" customFormat="1">
      <c r="B469" s="158"/>
      <c r="D469" s="159" t="s">
        <v>160</v>
      </c>
      <c r="E469" s="160" t="s">
        <v>1</v>
      </c>
      <c r="F469" s="161" t="s">
        <v>913</v>
      </c>
      <c r="H469" s="162">
        <v>57.04</v>
      </c>
      <c r="I469" s="163"/>
      <c r="L469" s="158"/>
      <c r="M469" s="164"/>
      <c r="N469" s="165"/>
      <c r="O469" s="165"/>
      <c r="P469" s="165"/>
      <c r="Q469" s="165"/>
      <c r="R469" s="165"/>
      <c r="S469" s="165"/>
      <c r="T469" s="166"/>
      <c r="AT469" s="160" t="s">
        <v>160</v>
      </c>
      <c r="AU469" s="160" t="s">
        <v>84</v>
      </c>
      <c r="AV469" s="13" t="s">
        <v>84</v>
      </c>
      <c r="AW469" s="13" t="s">
        <v>33</v>
      </c>
      <c r="AX469" s="13" t="s">
        <v>82</v>
      </c>
      <c r="AY469" s="160" t="s">
        <v>151</v>
      </c>
    </row>
    <row r="470" spans="1:65" s="2" customFormat="1" ht="24.2" customHeight="1">
      <c r="A470" s="32"/>
      <c r="B470" s="144"/>
      <c r="C470" s="145" t="s">
        <v>914</v>
      </c>
      <c r="D470" s="145" t="s">
        <v>153</v>
      </c>
      <c r="E470" s="146" t="s">
        <v>915</v>
      </c>
      <c r="F470" s="147" t="s">
        <v>916</v>
      </c>
      <c r="G470" s="148" t="s">
        <v>164</v>
      </c>
      <c r="H470" s="149">
        <v>4.92</v>
      </c>
      <c r="I470" s="150"/>
      <c r="J470" s="151">
        <f>ROUND(I470*H470,2)</f>
        <v>0</v>
      </c>
      <c r="K470" s="147" t="s">
        <v>157</v>
      </c>
      <c r="L470" s="33"/>
      <c r="M470" s="152" t="s">
        <v>1</v>
      </c>
      <c r="N470" s="153" t="s">
        <v>41</v>
      </c>
      <c r="O470" s="58"/>
      <c r="P470" s="154">
        <f>O470*H470</f>
        <v>0</v>
      </c>
      <c r="Q470" s="154">
        <v>7.2000000000000005E-4</v>
      </c>
      <c r="R470" s="154">
        <f>Q470*H470</f>
        <v>3.5424000000000002E-3</v>
      </c>
      <c r="S470" s="154">
        <v>0</v>
      </c>
      <c r="T470" s="155">
        <f>S470*H470</f>
        <v>0</v>
      </c>
      <c r="U470" s="32"/>
      <c r="V470" s="32"/>
      <c r="W470" s="32"/>
      <c r="X470" s="32"/>
      <c r="Y470" s="32"/>
      <c r="Z470" s="32"/>
      <c r="AA470" s="32"/>
      <c r="AB470" s="32"/>
      <c r="AC470" s="32"/>
      <c r="AD470" s="32"/>
      <c r="AE470" s="32"/>
      <c r="AR470" s="156" t="s">
        <v>231</v>
      </c>
      <c r="AT470" s="156" t="s">
        <v>153</v>
      </c>
      <c r="AU470" s="156" t="s">
        <v>84</v>
      </c>
      <c r="AY470" s="17" t="s">
        <v>151</v>
      </c>
      <c r="BE470" s="157">
        <f>IF(N470="základní",J470,0)</f>
        <v>0</v>
      </c>
      <c r="BF470" s="157">
        <f>IF(N470="snížená",J470,0)</f>
        <v>0</v>
      </c>
      <c r="BG470" s="157">
        <f>IF(N470="zákl. přenesená",J470,0)</f>
        <v>0</v>
      </c>
      <c r="BH470" s="157">
        <f>IF(N470="sníž. přenesená",J470,0)</f>
        <v>0</v>
      </c>
      <c r="BI470" s="157">
        <f>IF(N470="nulová",J470,0)</f>
        <v>0</v>
      </c>
      <c r="BJ470" s="17" t="s">
        <v>82</v>
      </c>
      <c r="BK470" s="157">
        <f>ROUND(I470*H470,2)</f>
        <v>0</v>
      </c>
      <c r="BL470" s="17" t="s">
        <v>231</v>
      </c>
      <c r="BM470" s="156" t="s">
        <v>917</v>
      </c>
    </row>
    <row r="471" spans="1:65" s="13" customFormat="1">
      <c r="B471" s="158"/>
      <c r="D471" s="159" t="s">
        <v>160</v>
      </c>
      <c r="E471" s="160" t="s">
        <v>1</v>
      </c>
      <c r="F471" s="161" t="s">
        <v>918</v>
      </c>
      <c r="H471" s="162">
        <v>4.92</v>
      </c>
      <c r="I471" s="163"/>
      <c r="L471" s="158"/>
      <c r="M471" s="164"/>
      <c r="N471" s="165"/>
      <c r="O471" s="165"/>
      <c r="P471" s="165"/>
      <c r="Q471" s="165"/>
      <c r="R471" s="165"/>
      <c r="S471" s="165"/>
      <c r="T471" s="166"/>
      <c r="AT471" s="160" t="s">
        <v>160</v>
      </c>
      <c r="AU471" s="160" t="s">
        <v>84</v>
      </c>
      <c r="AV471" s="13" t="s">
        <v>84</v>
      </c>
      <c r="AW471" s="13" t="s">
        <v>33</v>
      </c>
      <c r="AX471" s="13" t="s">
        <v>82</v>
      </c>
      <c r="AY471" s="160" t="s">
        <v>151</v>
      </c>
    </row>
    <row r="472" spans="1:65" s="2" customFormat="1" ht="33" customHeight="1">
      <c r="A472" s="32"/>
      <c r="B472" s="144"/>
      <c r="C472" s="145" t="s">
        <v>919</v>
      </c>
      <c r="D472" s="145" t="s">
        <v>153</v>
      </c>
      <c r="E472" s="146" t="s">
        <v>920</v>
      </c>
      <c r="F472" s="147" t="s">
        <v>921</v>
      </c>
      <c r="G472" s="148" t="s">
        <v>204</v>
      </c>
      <c r="H472" s="149">
        <v>14.535</v>
      </c>
      <c r="I472" s="150"/>
      <c r="J472" s="151">
        <f>ROUND(I472*H472,2)</f>
        <v>0</v>
      </c>
      <c r="K472" s="147" t="s">
        <v>157</v>
      </c>
      <c r="L472" s="33"/>
      <c r="M472" s="152" t="s">
        <v>1</v>
      </c>
      <c r="N472" s="153" t="s">
        <v>41</v>
      </c>
      <c r="O472" s="58"/>
      <c r="P472" s="154">
        <f>O472*H472</f>
        <v>0</v>
      </c>
      <c r="Q472" s="154">
        <v>1.65E-3</v>
      </c>
      <c r="R472" s="154">
        <f>Q472*H472</f>
        <v>2.3982750000000001E-2</v>
      </c>
      <c r="S472" s="154">
        <v>0</v>
      </c>
      <c r="T472" s="155">
        <f>S472*H472</f>
        <v>0</v>
      </c>
      <c r="U472" s="32"/>
      <c r="V472" s="32"/>
      <c r="W472" s="32"/>
      <c r="X472" s="32"/>
      <c r="Y472" s="32"/>
      <c r="Z472" s="32"/>
      <c r="AA472" s="32"/>
      <c r="AB472" s="32"/>
      <c r="AC472" s="32"/>
      <c r="AD472" s="32"/>
      <c r="AE472" s="32"/>
      <c r="AR472" s="156" t="s">
        <v>231</v>
      </c>
      <c r="AT472" s="156" t="s">
        <v>153</v>
      </c>
      <c r="AU472" s="156" t="s">
        <v>84</v>
      </c>
      <c r="AY472" s="17" t="s">
        <v>151</v>
      </c>
      <c r="BE472" s="157">
        <f>IF(N472="základní",J472,0)</f>
        <v>0</v>
      </c>
      <c r="BF472" s="157">
        <f>IF(N472="snížená",J472,0)</f>
        <v>0</v>
      </c>
      <c r="BG472" s="157">
        <f>IF(N472="zákl. přenesená",J472,0)</f>
        <v>0</v>
      </c>
      <c r="BH472" s="157">
        <f>IF(N472="sníž. přenesená",J472,0)</f>
        <v>0</v>
      </c>
      <c r="BI472" s="157">
        <f>IF(N472="nulová",J472,0)</f>
        <v>0</v>
      </c>
      <c r="BJ472" s="17" t="s">
        <v>82</v>
      </c>
      <c r="BK472" s="157">
        <f>ROUND(I472*H472,2)</f>
        <v>0</v>
      </c>
      <c r="BL472" s="17" t="s">
        <v>231</v>
      </c>
      <c r="BM472" s="156" t="s">
        <v>922</v>
      </c>
    </row>
    <row r="473" spans="1:65" s="2" customFormat="1" ht="37.9" customHeight="1">
      <c r="A473" s="32"/>
      <c r="B473" s="144"/>
      <c r="C473" s="145" t="s">
        <v>923</v>
      </c>
      <c r="D473" s="145" t="s">
        <v>153</v>
      </c>
      <c r="E473" s="146" t="s">
        <v>924</v>
      </c>
      <c r="F473" s="147" t="s">
        <v>925</v>
      </c>
      <c r="G473" s="148" t="s">
        <v>164</v>
      </c>
      <c r="H473" s="149">
        <v>53.13</v>
      </c>
      <c r="I473" s="150"/>
      <c r="J473" s="151">
        <f>ROUND(I473*H473,2)</f>
        <v>0</v>
      </c>
      <c r="K473" s="147" t="s">
        <v>157</v>
      </c>
      <c r="L473" s="33"/>
      <c r="M473" s="152" t="s">
        <v>1</v>
      </c>
      <c r="N473" s="153" t="s">
        <v>41</v>
      </c>
      <c r="O473" s="58"/>
      <c r="P473" s="154">
        <f>O473*H473</f>
        <v>0</v>
      </c>
      <c r="Q473" s="154">
        <v>1.3999999999999999E-4</v>
      </c>
      <c r="R473" s="154">
        <f>Q473*H473</f>
        <v>7.4381999999999998E-3</v>
      </c>
      <c r="S473" s="154">
        <v>0</v>
      </c>
      <c r="T473" s="155">
        <f>S473*H473</f>
        <v>0</v>
      </c>
      <c r="U473" s="32"/>
      <c r="V473" s="32"/>
      <c r="W473" s="32"/>
      <c r="X473" s="32"/>
      <c r="Y473" s="32"/>
      <c r="Z473" s="32"/>
      <c r="AA473" s="32"/>
      <c r="AB473" s="32"/>
      <c r="AC473" s="32"/>
      <c r="AD473" s="32"/>
      <c r="AE473" s="32"/>
      <c r="AR473" s="156" t="s">
        <v>231</v>
      </c>
      <c r="AT473" s="156" t="s">
        <v>153</v>
      </c>
      <c r="AU473" s="156" t="s">
        <v>84</v>
      </c>
      <c r="AY473" s="17" t="s">
        <v>151</v>
      </c>
      <c r="BE473" s="157">
        <f>IF(N473="základní",J473,0)</f>
        <v>0</v>
      </c>
      <c r="BF473" s="157">
        <f>IF(N473="snížená",J473,0)</f>
        <v>0</v>
      </c>
      <c r="BG473" s="157">
        <f>IF(N473="zákl. přenesená",J473,0)</f>
        <v>0</v>
      </c>
      <c r="BH473" s="157">
        <f>IF(N473="sníž. přenesená",J473,0)</f>
        <v>0</v>
      </c>
      <c r="BI473" s="157">
        <f>IF(N473="nulová",J473,0)</f>
        <v>0</v>
      </c>
      <c r="BJ473" s="17" t="s">
        <v>82</v>
      </c>
      <c r="BK473" s="157">
        <f>ROUND(I473*H473,2)</f>
        <v>0</v>
      </c>
      <c r="BL473" s="17" t="s">
        <v>231</v>
      </c>
      <c r="BM473" s="156" t="s">
        <v>926</v>
      </c>
    </row>
    <row r="474" spans="1:65" s="13" customFormat="1">
      <c r="B474" s="158"/>
      <c r="D474" s="159" t="s">
        <v>160</v>
      </c>
      <c r="E474" s="160" t="s">
        <v>1</v>
      </c>
      <c r="F474" s="161" t="s">
        <v>927</v>
      </c>
      <c r="H474" s="162">
        <v>53.13</v>
      </c>
      <c r="I474" s="163"/>
      <c r="L474" s="158"/>
      <c r="M474" s="164"/>
      <c r="N474" s="165"/>
      <c r="O474" s="165"/>
      <c r="P474" s="165"/>
      <c r="Q474" s="165"/>
      <c r="R474" s="165"/>
      <c r="S474" s="165"/>
      <c r="T474" s="166"/>
      <c r="AT474" s="160" t="s">
        <v>160</v>
      </c>
      <c r="AU474" s="160" t="s">
        <v>84</v>
      </c>
      <c r="AV474" s="13" t="s">
        <v>84</v>
      </c>
      <c r="AW474" s="13" t="s">
        <v>33</v>
      </c>
      <c r="AX474" s="13" t="s">
        <v>82</v>
      </c>
      <c r="AY474" s="160" t="s">
        <v>151</v>
      </c>
    </row>
    <row r="475" spans="1:65" s="2" customFormat="1" ht="24.2" customHeight="1">
      <c r="A475" s="32"/>
      <c r="B475" s="144"/>
      <c r="C475" s="175" t="s">
        <v>928</v>
      </c>
      <c r="D475" s="175" t="s">
        <v>208</v>
      </c>
      <c r="E475" s="176" t="s">
        <v>929</v>
      </c>
      <c r="F475" s="177" t="s">
        <v>930</v>
      </c>
      <c r="G475" s="178" t="s">
        <v>164</v>
      </c>
      <c r="H475" s="179">
        <v>61.923000000000002</v>
      </c>
      <c r="I475" s="180"/>
      <c r="J475" s="181">
        <f>ROUND(I475*H475,2)</f>
        <v>0</v>
      </c>
      <c r="K475" s="177" t="s">
        <v>157</v>
      </c>
      <c r="L475" s="182"/>
      <c r="M475" s="183" t="s">
        <v>1</v>
      </c>
      <c r="N475" s="184" t="s">
        <v>41</v>
      </c>
      <c r="O475" s="58"/>
      <c r="P475" s="154">
        <f>O475*H475</f>
        <v>0</v>
      </c>
      <c r="Q475" s="154">
        <v>1.9E-3</v>
      </c>
      <c r="R475" s="154">
        <f>Q475*H475</f>
        <v>0.1176537</v>
      </c>
      <c r="S475" s="154">
        <v>0</v>
      </c>
      <c r="T475" s="155">
        <f>S475*H475</f>
        <v>0</v>
      </c>
      <c r="U475" s="32"/>
      <c r="V475" s="32"/>
      <c r="W475" s="32"/>
      <c r="X475" s="32"/>
      <c r="Y475" s="32"/>
      <c r="Z475" s="32"/>
      <c r="AA475" s="32"/>
      <c r="AB475" s="32"/>
      <c r="AC475" s="32"/>
      <c r="AD475" s="32"/>
      <c r="AE475" s="32"/>
      <c r="AR475" s="156" t="s">
        <v>299</v>
      </c>
      <c r="AT475" s="156" t="s">
        <v>208</v>
      </c>
      <c r="AU475" s="156" t="s">
        <v>84</v>
      </c>
      <c r="AY475" s="17" t="s">
        <v>151</v>
      </c>
      <c r="BE475" s="157">
        <f>IF(N475="základní",J475,0)</f>
        <v>0</v>
      </c>
      <c r="BF475" s="157">
        <f>IF(N475="snížená",J475,0)</f>
        <v>0</v>
      </c>
      <c r="BG475" s="157">
        <f>IF(N475="zákl. přenesená",J475,0)</f>
        <v>0</v>
      </c>
      <c r="BH475" s="157">
        <f>IF(N475="sníž. přenesená",J475,0)</f>
        <v>0</v>
      </c>
      <c r="BI475" s="157">
        <f>IF(N475="nulová",J475,0)</f>
        <v>0</v>
      </c>
      <c r="BJ475" s="17" t="s">
        <v>82</v>
      </c>
      <c r="BK475" s="157">
        <f>ROUND(I475*H475,2)</f>
        <v>0</v>
      </c>
      <c r="BL475" s="17" t="s">
        <v>231</v>
      </c>
      <c r="BM475" s="156" t="s">
        <v>931</v>
      </c>
    </row>
    <row r="476" spans="1:65" s="13" customFormat="1">
      <c r="B476" s="158"/>
      <c r="D476" s="159" t="s">
        <v>160</v>
      </c>
      <c r="F476" s="161" t="s">
        <v>932</v>
      </c>
      <c r="H476" s="162">
        <v>61.923000000000002</v>
      </c>
      <c r="I476" s="163"/>
      <c r="L476" s="158"/>
      <c r="M476" s="164"/>
      <c r="N476" s="165"/>
      <c r="O476" s="165"/>
      <c r="P476" s="165"/>
      <c r="Q476" s="165"/>
      <c r="R476" s="165"/>
      <c r="S476" s="165"/>
      <c r="T476" s="166"/>
      <c r="AT476" s="160" t="s">
        <v>160</v>
      </c>
      <c r="AU476" s="160" t="s">
        <v>84</v>
      </c>
      <c r="AV476" s="13" t="s">
        <v>84</v>
      </c>
      <c r="AW476" s="13" t="s">
        <v>3</v>
      </c>
      <c r="AX476" s="13" t="s">
        <v>82</v>
      </c>
      <c r="AY476" s="160" t="s">
        <v>151</v>
      </c>
    </row>
    <row r="477" spans="1:65" s="2" customFormat="1" ht="24.2" customHeight="1">
      <c r="A477" s="32"/>
      <c r="B477" s="144"/>
      <c r="C477" s="145" t="s">
        <v>933</v>
      </c>
      <c r="D477" s="145" t="s">
        <v>153</v>
      </c>
      <c r="E477" s="146" t="s">
        <v>934</v>
      </c>
      <c r="F477" s="147" t="s">
        <v>935</v>
      </c>
      <c r="G477" s="148" t="s">
        <v>164</v>
      </c>
      <c r="H477" s="149">
        <v>53.13</v>
      </c>
      <c r="I477" s="150"/>
      <c r="J477" s="151">
        <f>ROUND(I477*H477,2)</f>
        <v>0</v>
      </c>
      <c r="K477" s="147" t="s">
        <v>157</v>
      </c>
      <c r="L477" s="33"/>
      <c r="M477" s="152" t="s">
        <v>1</v>
      </c>
      <c r="N477" s="153" t="s">
        <v>41</v>
      </c>
      <c r="O477" s="58"/>
      <c r="P477" s="154">
        <f>O477*H477</f>
        <v>0</v>
      </c>
      <c r="Q477" s="154">
        <v>0</v>
      </c>
      <c r="R477" s="154">
        <f>Q477*H477</f>
        <v>0</v>
      </c>
      <c r="S477" s="154">
        <v>0</v>
      </c>
      <c r="T477" s="155">
        <f>S477*H477</f>
        <v>0</v>
      </c>
      <c r="U477" s="32"/>
      <c r="V477" s="32"/>
      <c r="W477" s="32"/>
      <c r="X477" s="32"/>
      <c r="Y477" s="32"/>
      <c r="Z477" s="32"/>
      <c r="AA477" s="32"/>
      <c r="AB477" s="32"/>
      <c r="AC477" s="32"/>
      <c r="AD477" s="32"/>
      <c r="AE477" s="32"/>
      <c r="AR477" s="156" t="s">
        <v>231</v>
      </c>
      <c r="AT477" s="156" t="s">
        <v>153</v>
      </c>
      <c r="AU477" s="156" t="s">
        <v>84</v>
      </c>
      <c r="AY477" s="17" t="s">
        <v>151</v>
      </c>
      <c r="BE477" s="157">
        <f>IF(N477="základní",J477,0)</f>
        <v>0</v>
      </c>
      <c r="BF477" s="157">
        <f>IF(N477="snížená",J477,0)</f>
        <v>0</v>
      </c>
      <c r="BG477" s="157">
        <f>IF(N477="zákl. přenesená",J477,0)</f>
        <v>0</v>
      </c>
      <c r="BH477" s="157">
        <f>IF(N477="sníž. přenesená",J477,0)</f>
        <v>0</v>
      </c>
      <c r="BI477" s="157">
        <f>IF(N477="nulová",J477,0)</f>
        <v>0</v>
      </c>
      <c r="BJ477" s="17" t="s">
        <v>82</v>
      </c>
      <c r="BK477" s="157">
        <f>ROUND(I477*H477,2)</f>
        <v>0</v>
      </c>
      <c r="BL477" s="17" t="s">
        <v>231</v>
      </c>
      <c r="BM477" s="156" t="s">
        <v>936</v>
      </c>
    </row>
    <row r="478" spans="1:65" s="2" customFormat="1" ht="24.2" customHeight="1">
      <c r="A478" s="32"/>
      <c r="B478" s="144"/>
      <c r="C478" s="175" t="s">
        <v>937</v>
      </c>
      <c r="D478" s="175" t="s">
        <v>208</v>
      </c>
      <c r="E478" s="176" t="s">
        <v>938</v>
      </c>
      <c r="F478" s="177" t="s">
        <v>939</v>
      </c>
      <c r="G478" s="178" t="s">
        <v>164</v>
      </c>
      <c r="H478" s="179">
        <v>61.365000000000002</v>
      </c>
      <c r="I478" s="180"/>
      <c r="J478" s="181">
        <f>ROUND(I478*H478,2)</f>
        <v>0</v>
      </c>
      <c r="K478" s="177" t="s">
        <v>157</v>
      </c>
      <c r="L478" s="182"/>
      <c r="M478" s="183" t="s">
        <v>1</v>
      </c>
      <c r="N478" s="184" t="s">
        <v>41</v>
      </c>
      <c r="O478" s="58"/>
      <c r="P478" s="154">
        <f>O478*H478</f>
        <v>0</v>
      </c>
      <c r="Q478" s="154">
        <v>2.9999999999999997E-4</v>
      </c>
      <c r="R478" s="154">
        <f>Q478*H478</f>
        <v>1.8409499999999999E-2</v>
      </c>
      <c r="S478" s="154">
        <v>0</v>
      </c>
      <c r="T478" s="155">
        <f>S478*H478</f>
        <v>0</v>
      </c>
      <c r="U478" s="32"/>
      <c r="V478" s="32"/>
      <c r="W478" s="32"/>
      <c r="X478" s="32"/>
      <c r="Y478" s="32"/>
      <c r="Z478" s="32"/>
      <c r="AA478" s="32"/>
      <c r="AB478" s="32"/>
      <c r="AC478" s="32"/>
      <c r="AD478" s="32"/>
      <c r="AE478" s="32"/>
      <c r="AR478" s="156" t="s">
        <v>299</v>
      </c>
      <c r="AT478" s="156" t="s">
        <v>208</v>
      </c>
      <c r="AU478" s="156" t="s">
        <v>84</v>
      </c>
      <c r="AY478" s="17" t="s">
        <v>151</v>
      </c>
      <c r="BE478" s="157">
        <f>IF(N478="základní",J478,0)</f>
        <v>0</v>
      </c>
      <c r="BF478" s="157">
        <f>IF(N478="snížená",J478,0)</f>
        <v>0</v>
      </c>
      <c r="BG478" s="157">
        <f>IF(N478="zákl. přenesená",J478,0)</f>
        <v>0</v>
      </c>
      <c r="BH478" s="157">
        <f>IF(N478="sníž. přenesená",J478,0)</f>
        <v>0</v>
      </c>
      <c r="BI478" s="157">
        <f>IF(N478="nulová",J478,0)</f>
        <v>0</v>
      </c>
      <c r="BJ478" s="17" t="s">
        <v>82</v>
      </c>
      <c r="BK478" s="157">
        <f>ROUND(I478*H478,2)</f>
        <v>0</v>
      </c>
      <c r="BL478" s="17" t="s">
        <v>231</v>
      </c>
      <c r="BM478" s="156" t="s">
        <v>940</v>
      </c>
    </row>
    <row r="479" spans="1:65" s="13" customFormat="1">
      <c r="B479" s="158"/>
      <c r="D479" s="159" t="s">
        <v>160</v>
      </c>
      <c r="F479" s="161" t="s">
        <v>941</v>
      </c>
      <c r="H479" s="162">
        <v>61.365000000000002</v>
      </c>
      <c r="I479" s="163"/>
      <c r="L479" s="158"/>
      <c r="M479" s="164"/>
      <c r="N479" s="165"/>
      <c r="O479" s="165"/>
      <c r="P479" s="165"/>
      <c r="Q479" s="165"/>
      <c r="R479" s="165"/>
      <c r="S479" s="165"/>
      <c r="T479" s="166"/>
      <c r="AT479" s="160" t="s">
        <v>160</v>
      </c>
      <c r="AU479" s="160" t="s">
        <v>84</v>
      </c>
      <c r="AV479" s="13" t="s">
        <v>84</v>
      </c>
      <c r="AW479" s="13" t="s">
        <v>3</v>
      </c>
      <c r="AX479" s="13" t="s">
        <v>82</v>
      </c>
      <c r="AY479" s="160" t="s">
        <v>151</v>
      </c>
    </row>
    <row r="480" spans="1:65" s="2" customFormat="1" ht="24.2" customHeight="1">
      <c r="A480" s="32"/>
      <c r="B480" s="144"/>
      <c r="C480" s="145" t="s">
        <v>942</v>
      </c>
      <c r="D480" s="145" t="s">
        <v>153</v>
      </c>
      <c r="E480" s="146" t="s">
        <v>943</v>
      </c>
      <c r="F480" s="147" t="s">
        <v>944</v>
      </c>
      <c r="G480" s="148" t="s">
        <v>211</v>
      </c>
      <c r="H480" s="149">
        <v>0.26200000000000001</v>
      </c>
      <c r="I480" s="150"/>
      <c r="J480" s="151">
        <f>ROUND(I480*H480,2)</f>
        <v>0</v>
      </c>
      <c r="K480" s="147" t="s">
        <v>157</v>
      </c>
      <c r="L480" s="33"/>
      <c r="M480" s="152" t="s">
        <v>1</v>
      </c>
      <c r="N480" s="153" t="s">
        <v>41</v>
      </c>
      <c r="O480" s="58"/>
      <c r="P480" s="154">
        <f>O480*H480</f>
        <v>0</v>
      </c>
      <c r="Q480" s="154">
        <v>0</v>
      </c>
      <c r="R480" s="154">
        <f>Q480*H480</f>
        <v>0</v>
      </c>
      <c r="S480" s="154">
        <v>0</v>
      </c>
      <c r="T480" s="155">
        <f>S480*H480</f>
        <v>0</v>
      </c>
      <c r="U480" s="32"/>
      <c r="V480" s="32"/>
      <c r="W480" s="32"/>
      <c r="X480" s="32"/>
      <c r="Y480" s="32"/>
      <c r="Z480" s="32"/>
      <c r="AA480" s="32"/>
      <c r="AB480" s="32"/>
      <c r="AC480" s="32"/>
      <c r="AD480" s="32"/>
      <c r="AE480" s="32"/>
      <c r="AR480" s="156" t="s">
        <v>231</v>
      </c>
      <c r="AT480" s="156" t="s">
        <v>153</v>
      </c>
      <c r="AU480" s="156" t="s">
        <v>84</v>
      </c>
      <c r="AY480" s="17" t="s">
        <v>151</v>
      </c>
      <c r="BE480" s="157">
        <f>IF(N480="základní",J480,0)</f>
        <v>0</v>
      </c>
      <c r="BF480" s="157">
        <f>IF(N480="snížená",J480,0)</f>
        <v>0</v>
      </c>
      <c r="BG480" s="157">
        <f>IF(N480="zákl. přenesená",J480,0)</f>
        <v>0</v>
      </c>
      <c r="BH480" s="157">
        <f>IF(N480="sníž. přenesená",J480,0)</f>
        <v>0</v>
      </c>
      <c r="BI480" s="157">
        <f>IF(N480="nulová",J480,0)</f>
        <v>0</v>
      </c>
      <c r="BJ480" s="17" t="s">
        <v>82</v>
      </c>
      <c r="BK480" s="157">
        <f>ROUND(I480*H480,2)</f>
        <v>0</v>
      </c>
      <c r="BL480" s="17" t="s">
        <v>231</v>
      </c>
      <c r="BM480" s="156" t="s">
        <v>945</v>
      </c>
    </row>
    <row r="481" spans="1:65" s="12" customFormat="1" ht="22.9" customHeight="1">
      <c r="B481" s="131"/>
      <c r="D481" s="132" t="s">
        <v>75</v>
      </c>
      <c r="E481" s="142" t="s">
        <v>946</v>
      </c>
      <c r="F481" s="142" t="s">
        <v>947</v>
      </c>
      <c r="I481" s="134"/>
      <c r="J481" s="143">
        <f>BK481</f>
        <v>0</v>
      </c>
      <c r="L481" s="131"/>
      <c r="M481" s="136"/>
      <c r="N481" s="137"/>
      <c r="O481" s="137"/>
      <c r="P481" s="138">
        <f>SUM(P482:P502)</f>
        <v>0</v>
      </c>
      <c r="Q481" s="137"/>
      <c r="R481" s="138">
        <f>SUM(R482:R502)</f>
        <v>1.0279771800000002</v>
      </c>
      <c r="S481" s="137"/>
      <c r="T481" s="139">
        <f>SUM(T482:T502)</f>
        <v>0.1426</v>
      </c>
      <c r="AR481" s="132" t="s">
        <v>84</v>
      </c>
      <c r="AT481" s="140" t="s">
        <v>75</v>
      </c>
      <c r="AU481" s="140" t="s">
        <v>82</v>
      </c>
      <c r="AY481" s="132" t="s">
        <v>151</v>
      </c>
      <c r="BK481" s="141">
        <f>SUM(BK482:BK502)</f>
        <v>0</v>
      </c>
    </row>
    <row r="482" spans="1:65" s="2" customFormat="1" ht="24.2" customHeight="1">
      <c r="A482" s="32"/>
      <c r="B482" s="144"/>
      <c r="C482" s="145" t="s">
        <v>948</v>
      </c>
      <c r="D482" s="145" t="s">
        <v>153</v>
      </c>
      <c r="E482" s="146" t="s">
        <v>949</v>
      </c>
      <c r="F482" s="147" t="s">
        <v>950</v>
      </c>
      <c r="G482" s="148" t="s">
        <v>164</v>
      </c>
      <c r="H482" s="149">
        <v>47.7</v>
      </c>
      <c r="I482" s="150"/>
      <c r="J482" s="151">
        <f>ROUND(I482*H482,2)</f>
        <v>0</v>
      </c>
      <c r="K482" s="147" t="s">
        <v>157</v>
      </c>
      <c r="L482" s="33"/>
      <c r="M482" s="152" t="s">
        <v>1</v>
      </c>
      <c r="N482" s="153" t="s">
        <v>41</v>
      </c>
      <c r="O482" s="58"/>
      <c r="P482" s="154">
        <f>O482*H482</f>
        <v>0</v>
      </c>
      <c r="Q482" s="154">
        <v>0</v>
      </c>
      <c r="R482" s="154">
        <f>Q482*H482</f>
        <v>0</v>
      </c>
      <c r="S482" s="154">
        <v>0</v>
      </c>
      <c r="T482" s="155">
        <f>S482*H482</f>
        <v>0</v>
      </c>
      <c r="U482" s="32"/>
      <c r="V482" s="32"/>
      <c r="W482" s="32"/>
      <c r="X482" s="32"/>
      <c r="Y482" s="32"/>
      <c r="Z482" s="32"/>
      <c r="AA482" s="32"/>
      <c r="AB482" s="32"/>
      <c r="AC482" s="32"/>
      <c r="AD482" s="32"/>
      <c r="AE482" s="32"/>
      <c r="AR482" s="156" t="s">
        <v>231</v>
      </c>
      <c r="AT482" s="156" t="s">
        <v>153</v>
      </c>
      <c r="AU482" s="156" t="s">
        <v>84</v>
      </c>
      <c r="AY482" s="17" t="s">
        <v>151</v>
      </c>
      <c r="BE482" s="157">
        <f>IF(N482="základní",J482,0)</f>
        <v>0</v>
      </c>
      <c r="BF482" s="157">
        <f>IF(N482="snížená",J482,0)</f>
        <v>0</v>
      </c>
      <c r="BG482" s="157">
        <f>IF(N482="zákl. přenesená",J482,0)</f>
        <v>0</v>
      </c>
      <c r="BH482" s="157">
        <f>IF(N482="sníž. přenesená",J482,0)</f>
        <v>0</v>
      </c>
      <c r="BI482" s="157">
        <f>IF(N482="nulová",J482,0)</f>
        <v>0</v>
      </c>
      <c r="BJ482" s="17" t="s">
        <v>82</v>
      </c>
      <c r="BK482" s="157">
        <f>ROUND(I482*H482,2)</f>
        <v>0</v>
      </c>
      <c r="BL482" s="17" t="s">
        <v>231</v>
      </c>
      <c r="BM482" s="156" t="s">
        <v>951</v>
      </c>
    </row>
    <row r="483" spans="1:65" s="2" customFormat="1" ht="24.2" customHeight="1">
      <c r="A483" s="32"/>
      <c r="B483" s="144"/>
      <c r="C483" s="175" t="s">
        <v>952</v>
      </c>
      <c r="D483" s="175" t="s">
        <v>208</v>
      </c>
      <c r="E483" s="176" t="s">
        <v>953</v>
      </c>
      <c r="F483" s="177" t="s">
        <v>954</v>
      </c>
      <c r="G483" s="178" t="s">
        <v>164</v>
      </c>
      <c r="H483" s="179">
        <v>50.085000000000001</v>
      </c>
      <c r="I483" s="180"/>
      <c r="J483" s="181">
        <f>ROUND(I483*H483,2)</f>
        <v>0</v>
      </c>
      <c r="K483" s="177" t="s">
        <v>157</v>
      </c>
      <c r="L483" s="182"/>
      <c r="M483" s="183" t="s">
        <v>1</v>
      </c>
      <c r="N483" s="184" t="s">
        <v>41</v>
      </c>
      <c r="O483" s="58"/>
      <c r="P483" s="154">
        <f>O483*H483</f>
        <v>0</v>
      </c>
      <c r="Q483" s="154">
        <v>5.2500000000000003E-3</v>
      </c>
      <c r="R483" s="154">
        <f>Q483*H483</f>
        <v>0.26294625000000005</v>
      </c>
      <c r="S483" s="154">
        <v>0</v>
      </c>
      <c r="T483" s="155">
        <f>S483*H483</f>
        <v>0</v>
      </c>
      <c r="U483" s="32"/>
      <c r="V483" s="32"/>
      <c r="W483" s="32"/>
      <c r="X483" s="32"/>
      <c r="Y483" s="32"/>
      <c r="Z483" s="32"/>
      <c r="AA483" s="32"/>
      <c r="AB483" s="32"/>
      <c r="AC483" s="32"/>
      <c r="AD483" s="32"/>
      <c r="AE483" s="32"/>
      <c r="AR483" s="156" t="s">
        <v>299</v>
      </c>
      <c r="AT483" s="156" t="s">
        <v>208</v>
      </c>
      <c r="AU483" s="156" t="s">
        <v>84</v>
      </c>
      <c r="AY483" s="17" t="s">
        <v>151</v>
      </c>
      <c r="BE483" s="157">
        <f>IF(N483="základní",J483,0)</f>
        <v>0</v>
      </c>
      <c r="BF483" s="157">
        <f>IF(N483="snížená",J483,0)</f>
        <v>0</v>
      </c>
      <c r="BG483" s="157">
        <f>IF(N483="zákl. přenesená",J483,0)</f>
        <v>0</v>
      </c>
      <c r="BH483" s="157">
        <f>IF(N483="sníž. přenesená",J483,0)</f>
        <v>0</v>
      </c>
      <c r="BI483" s="157">
        <f>IF(N483="nulová",J483,0)</f>
        <v>0</v>
      </c>
      <c r="BJ483" s="17" t="s">
        <v>82</v>
      </c>
      <c r="BK483" s="157">
        <f>ROUND(I483*H483,2)</f>
        <v>0</v>
      </c>
      <c r="BL483" s="17" t="s">
        <v>231</v>
      </c>
      <c r="BM483" s="156" t="s">
        <v>955</v>
      </c>
    </row>
    <row r="484" spans="1:65" s="13" customFormat="1">
      <c r="B484" s="158"/>
      <c r="D484" s="159" t="s">
        <v>160</v>
      </c>
      <c r="F484" s="161" t="s">
        <v>956</v>
      </c>
      <c r="H484" s="162">
        <v>50.085000000000001</v>
      </c>
      <c r="I484" s="163"/>
      <c r="L484" s="158"/>
      <c r="M484" s="164"/>
      <c r="N484" s="165"/>
      <c r="O484" s="165"/>
      <c r="P484" s="165"/>
      <c r="Q484" s="165"/>
      <c r="R484" s="165"/>
      <c r="S484" s="165"/>
      <c r="T484" s="166"/>
      <c r="AT484" s="160" t="s">
        <v>160</v>
      </c>
      <c r="AU484" s="160" t="s">
        <v>84</v>
      </c>
      <c r="AV484" s="13" t="s">
        <v>84</v>
      </c>
      <c r="AW484" s="13" t="s">
        <v>3</v>
      </c>
      <c r="AX484" s="13" t="s">
        <v>82</v>
      </c>
      <c r="AY484" s="160" t="s">
        <v>151</v>
      </c>
    </row>
    <row r="485" spans="1:65" s="2" customFormat="1" ht="33" customHeight="1">
      <c r="A485" s="32"/>
      <c r="B485" s="144"/>
      <c r="C485" s="145" t="s">
        <v>957</v>
      </c>
      <c r="D485" s="145" t="s">
        <v>153</v>
      </c>
      <c r="E485" s="146" t="s">
        <v>958</v>
      </c>
      <c r="F485" s="147" t="s">
        <v>959</v>
      </c>
      <c r="G485" s="148" t="s">
        <v>164</v>
      </c>
      <c r="H485" s="149">
        <v>57.04</v>
      </c>
      <c r="I485" s="150"/>
      <c r="J485" s="151">
        <f>ROUND(I485*H485,2)</f>
        <v>0</v>
      </c>
      <c r="K485" s="147" t="s">
        <v>157</v>
      </c>
      <c r="L485" s="33"/>
      <c r="M485" s="152" t="s">
        <v>1</v>
      </c>
      <c r="N485" s="153" t="s">
        <v>41</v>
      </c>
      <c r="O485" s="58"/>
      <c r="P485" s="154">
        <f>O485*H485</f>
        <v>0</v>
      </c>
      <c r="Q485" s="154">
        <v>0</v>
      </c>
      <c r="R485" s="154">
        <f>Q485*H485</f>
        <v>0</v>
      </c>
      <c r="S485" s="154">
        <v>2.5000000000000001E-3</v>
      </c>
      <c r="T485" s="155">
        <f>S485*H485</f>
        <v>0.1426</v>
      </c>
      <c r="U485" s="32"/>
      <c r="V485" s="32"/>
      <c r="W485" s="32"/>
      <c r="X485" s="32"/>
      <c r="Y485" s="32"/>
      <c r="Z485" s="32"/>
      <c r="AA485" s="32"/>
      <c r="AB485" s="32"/>
      <c r="AC485" s="32"/>
      <c r="AD485" s="32"/>
      <c r="AE485" s="32"/>
      <c r="AR485" s="156" t="s">
        <v>231</v>
      </c>
      <c r="AT485" s="156" t="s">
        <v>153</v>
      </c>
      <c r="AU485" s="156" t="s">
        <v>84</v>
      </c>
      <c r="AY485" s="17" t="s">
        <v>151</v>
      </c>
      <c r="BE485" s="157">
        <f>IF(N485="základní",J485,0)</f>
        <v>0</v>
      </c>
      <c r="BF485" s="157">
        <f>IF(N485="snížená",J485,0)</f>
        <v>0</v>
      </c>
      <c r="BG485" s="157">
        <f>IF(N485="zákl. přenesená",J485,0)</f>
        <v>0</v>
      </c>
      <c r="BH485" s="157">
        <f>IF(N485="sníž. přenesená",J485,0)</f>
        <v>0</v>
      </c>
      <c r="BI485" s="157">
        <f>IF(N485="nulová",J485,0)</f>
        <v>0</v>
      </c>
      <c r="BJ485" s="17" t="s">
        <v>82</v>
      </c>
      <c r="BK485" s="157">
        <f>ROUND(I485*H485,2)</f>
        <v>0</v>
      </c>
      <c r="BL485" s="17" t="s">
        <v>231</v>
      </c>
      <c r="BM485" s="156" t="s">
        <v>960</v>
      </c>
    </row>
    <row r="486" spans="1:65" s="13" customFormat="1">
      <c r="B486" s="158"/>
      <c r="D486" s="159" t="s">
        <v>160</v>
      </c>
      <c r="E486" s="160" t="s">
        <v>1</v>
      </c>
      <c r="F486" s="161" t="s">
        <v>961</v>
      </c>
      <c r="H486" s="162">
        <v>57.04</v>
      </c>
      <c r="I486" s="163"/>
      <c r="L486" s="158"/>
      <c r="M486" s="164"/>
      <c r="N486" s="165"/>
      <c r="O486" s="165"/>
      <c r="P486" s="165"/>
      <c r="Q486" s="165"/>
      <c r="R486" s="165"/>
      <c r="S486" s="165"/>
      <c r="T486" s="166"/>
      <c r="AT486" s="160" t="s">
        <v>160</v>
      </c>
      <c r="AU486" s="160" t="s">
        <v>84</v>
      </c>
      <c r="AV486" s="13" t="s">
        <v>84</v>
      </c>
      <c r="AW486" s="13" t="s">
        <v>33</v>
      </c>
      <c r="AX486" s="13" t="s">
        <v>82</v>
      </c>
      <c r="AY486" s="160" t="s">
        <v>151</v>
      </c>
    </row>
    <row r="487" spans="1:65" s="2" customFormat="1" ht="33" customHeight="1">
      <c r="A487" s="32"/>
      <c r="B487" s="144"/>
      <c r="C487" s="145" t="s">
        <v>962</v>
      </c>
      <c r="D487" s="145" t="s">
        <v>153</v>
      </c>
      <c r="E487" s="146" t="s">
        <v>963</v>
      </c>
      <c r="F487" s="147" t="s">
        <v>964</v>
      </c>
      <c r="G487" s="148" t="s">
        <v>164</v>
      </c>
      <c r="H487" s="149">
        <v>53.13</v>
      </c>
      <c r="I487" s="150"/>
      <c r="J487" s="151">
        <f>ROUND(I487*H487,2)</f>
        <v>0</v>
      </c>
      <c r="K487" s="147" t="s">
        <v>157</v>
      </c>
      <c r="L487" s="33"/>
      <c r="M487" s="152" t="s">
        <v>1</v>
      </c>
      <c r="N487" s="153" t="s">
        <v>41</v>
      </c>
      <c r="O487" s="58"/>
      <c r="P487" s="154">
        <f>O487*H487</f>
        <v>0</v>
      </c>
      <c r="Q487" s="154">
        <v>2.32E-3</v>
      </c>
      <c r="R487" s="154">
        <f>Q487*H487</f>
        <v>0.12326160000000001</v>
      </c>
      <c r="S487" s="154">
        <v>0</v>
      </c>
      <c r="T487" s="155">
        <f>S487*H487</f>
        <v>0</v>
      </c>
      <c r="U487" s="32"/>
      <c r="V487" s="32"/>
      <c r="W487" s="32"/>
      <c r="X487" s="32"/>
      <c r="Y487" s="32"/>
      <c r="Z487" s="32"/>
      <c r="AA487" s="32"/>
      <c r="AB487" s="32"/>
      <c r="AC487" s="32"/>
      <c r="AD487" s="32"/>
      <c r="AE487" s="32"/>
      <c r="AR487" s="156" t="s">
        <v>231</v>
      </c>
      <c r="AT487" s="156" t="s">
        <v>153</v>
      </c>
      <c r="AU487" s="156" t="s">
        <v>84</v>
      </c>
      <c r="AY487" s="17" t="s">
        <v>151</v>
      </c>
      <c r="BE487" s="157">
        <f>IF(N487="základní",J487,0)</f>
        <v>0</v>
      </c>
      <c r="BF487" s="157">
        <f>IF(N487="snížená",J487,0)</f>
        <v>0</v>
      </c>
      <c r="BG487" s="157">
        <f>IF(N487="zákl. přenesená",J487,0)</f>
        <v>0</v>
      </c>
      <c r="BH487" s="157">
        <f>IF(N487="sníž. přenesená",J487,0)</f>
        <v>0</v>
      </c>
      <c r="BI487" s="157">
        <f>IF(N487="nulová",J487,0)</f>
        <v>0</v>
      </c>
      <c r="BJ487" s="17" t="s">
        <v>82</v>
      </c>
      <c r="BK487" s="157">
        <f>ROUND(I487*H487,2)</f>
        <v>0</v>
      </c>
      <c r="BL487" s="17" t="s">
        <v>231</v>
      </c>
      <c r="BM487" s="156" t="s">
        <v>965</v>
      </c>
    </row>
    <row r="488" spans="1:65" s="2" customFormat="1" ht="24.2" customHeight="1">
      <c r="A488" s="32"/>
      <c r="B488" s="144"/>
      <c r="C488" s="175" t="s">
        <v>966</v>
      </c>
      <c r="D488" s="175" t="s">
        <v>208</v>
      </c>
      <c r="E488" s="176" t="s">
        <v>967</v>
      </c>
      <c r="F488" s="177" t="s">
        <v>968</v>
      </c>
      <c r="G488" s="178" t="s">
        <v>164</v>
      </c>
      <c r="H488" s="179">
        <v>111.57299999999999</v>
      </c>
      <c r="I488" s="180"/>
      <c r="J488" s="181">
        <f>ROUND(I488*H488,2)</f>
        <v>0</v>
      </c>
      <c r="K488" s="177" t="s">
        <v>157</v>
      </c>
      <c r="L488" s="182"/>
      <c r="M488" s="183" t="s">
        <v>1</v>
      </c>
      <c r="N488" s="184" t="s">
        <v>41</v>
      </c>
      <c r="O488" s="58"/>
      <c r="P488" s="154">
        <f>O488*H488</f>
        <v>0</v>
      </c>
      <c r="Q488" s="154">
        <v>3.7499999999999999E-3</v>
      </c>
      <c r="R488" s="154">
        <f>Q488*H488</f>
        <v>0.41839874999999999</v>
      </c>
      <c r="S488" s="154">
        <v>0</v>
      </c>
      <c r="T488" s="155">
        <f>S488*H488</f>
        <v>0</v>
      </c>
      <c r="U488" s="32"/>
      <c r="V488" s="32"/>
      <c r="W488" s="32"/>
      <c r="X488" s="32"/>
      <c r="Y488" s="32"/>
      <c r="Z488" s="32"/>
      <c r="AA488" s="32"/>
      <c r="AB488" s="32"/>
      <c r="AC488" s="32"/>
      <c r="AD488" s="32"/>
      <c r="AE488" s="32"/>
      <c r="AR488" s="156" t="s">
        <v>299</v>
      </c>
      <c r="AT488" s="156" t="s">
        <v>208</v>
      </c>
      <c r="AU488" s="156" t="s">
        <v>84</v>
      </c>
      <c r="AY488" s="17" t="s">
        <v>151</v>
      </c>
      <c r="BE488" s="157">
        <f>IF(N488="základní",J488,0)</f>
        <v>0</v>
      </c>
      <c r="BF488" s="157">
        <f>IF(N488="snížená",J488,0)</f>
        <v>0</v>
      </c>
      <c r="BG488" s="157">
        <f>IF(N488="zákl. přenesená",J488,0)</f>
        <v>0</v>
      </c>
      <c r="BH488" s="157">
        <f>IF(N488="sníž. přenesená",J488,0)</f>
        <v>0</v>
      </c>
      <c r="BI488" s="157">
        <f>IF(N488="nulová",J488,0)</f>
        <v>0</v>
      </c>
      <c r="BJ488" s="17" t="s">
        <v>82</v>
      </c>
      <c r="BK488" s="157">
        <f>ROUND(I488*H488,2)</f>
        <v>0</v>
      </c>
      <c r="BL488" s="17" t="s">
        <v>231</v>
      </c>
      <c r="BM488" s="156" t="s">
        <v>969</v>
      </c>
    </row>
    <row r="489" spans="1:65" s="13" customFormat="1">
      <c r="B489" s="158"/>
      <c r="D489" s="159" t="s">
        <v>160</v>
      </c>
      <c r="F489" s="161" t="s">
        <v>970</v>
      </c>
      <c r="H489" s="162">
        <v>111.57299999999999</v>
      </c>
      <c r="I489" s="163"/>
      <c r="L489" s="158"/>
      <c r="M489" s="164"/>
      <c r="N489" s="165"/>
      <c r="O489" s="165"/>
      <c r="P489" s="165"/>
      <c r="Q489" s="165"/>
      <c r="R489" s="165"/>
      <c r="S489" s="165"/>
      <c r="T489" s="166"/>
      <c r="AT489" s="160" t="s">
        <v>160</v>
      </c>
      <c r="AU489" s="160" t="s">
        <v>84</v>
      </c>
      <c r="AV489" s="13" t="s">
        <v>84</v>
      </c>
      <c r="AW489" s="13" t="s">
        <v>3</v>
      </c>
      <c r="AX489" s="13" t="s">
        <v>82</v>
      </c>
      <c r="AY489" s="160" t="s">
        <v>151</v>
      </c>
    </row>
    <row r="490" spans="1:65" s="2" customFormat="1" ht="24.2" customHeight="1">
      <c r="A490" s="32"/>
      <c r="B490" s="144"/>
      <c r="C490" s="145" t="s">
        <v>971</v>
      </c>
      <c r="D490" s="145" t="s">
        <v>153</v>
      </c>
      <c r="E490" s="146" t="s">
        <v>972</v>
      </c>
      <c r="F490" s="147" t="s">
        <v>973</v>
      </c>
      <c r="G490" s="148" t="s">
        <v>164</v>
      </c>
      <c r="H490" s="149">
        <v>3.2759999999999998</v>
      </c>
      <c r="I490" s="150"/>
      <c r="J490" s="151">
        <f>ROUND(I490*H490,2)</f>
        <v>0</v>
      </c>
      <c r="K490" s="147" t="s">
        <v>157</v>
      </c>
      <c r="L490" s="33"/>
      <c r="M490" s="152" t="s">
        <v>1</v>
      </c>
      <c r="N490" s="153" t="s">
        <v>41</v>
      </c>
      <c r="O490" s="58"/>
      <c r="P490" s="154">
        <f>O490*H490</f>
        <v>0</v>
      </c>
      <c r="Q490" s="154">
        <v>0</v>
      </c>
      <c r="R490" s="154">
        <f>Q490*H490</f>
        <v>0</v>
      </c>
      <c r="S490" s="154">
        <v>0</v>
      </c>
      <c r="T490" s="155">
        <f>S490*H490</f>
        <v>0</v>
      </c>
      <c r="U490" s="32"/>
      <c r="V490" s="32"/>
      <c r="W490" s="32"/>
      <c r="X490" s="32"/>
      <c r="Y490" s="32"/>
      <c r="Z490" s="32"/>
      <c r="AA490" s="32"/>
      <c r="AB490" s="32"/>
      <c r="AC490" s="32"/>
      <c r="AD490" s="32"/>
      <c r="AE490" s="32"/>
      <c r="AR490" s="156" t="s">
        <v>231</v>
      </c>
      <c r="AT490" s="156" t="s">
        <v>153</v>
      </c>
      <c r="AU490" s="156" t="s">
        <v>84</v>
      </c>
      <c r="AY490" s="17" t="s">
        <v>151</v>
      </c>
      <c r="BE490" s="157">
        <f>IF(N490="základní",J490,0)</f>
        <v>0</v>
      </c>
      <c r="BF490" s="157">
        <f>IF(N490="snížená",J490,0)</f>
        <v>0</v>
      </c>
      <c r="BG490" s="157">
        <f>IF(N490="zákl. přenesená",J490,0)</f>
        <v>0</v>
      </c>
      <c r="BH490" s="157">
        <f>IF(N490="sníž. přenesená",J490,0)</f>
        <v>0</v>
      </c>
      <c r="BI490" s="157">
        <f>IF(N490="nulová",J490,0)</f>
        <v>0</v>
      </c>
      <c r="BJ490" s="17" t="s">
        <v>82</v>
      </c>
      <c r="BK490" s="157">
        <f>ROUND(I490*H490,2)</f>
        <v>0</v>
      </c>
      <c r="BL490" s="17" t="s">
        <v>231</v>
      </c>
      <c r="BM490" s="156" t="s">
        <v>974</v>
      </c>
    </row>
    <row r="491" spans="1:65" s="13" customFormat="1">
      <c r="B491" s="158"/>
      <c r="D491" s="159" t="s">
        <v>160</v>
      </c>
      <c r="E491" s="160" t="s">
        <v>1</v>
      </c>
      <c r="F491" s="161" t="s">
        <v>889</v>
      </c>
      <c r="H491" s="162">
        <v>3.2759999999999998</v>
      </c>
      <c r="I491" s="163"/>
      <c r="L491" s="158"/>
      <c r="M491" s="164"/>
      <c r="N491" s="165"/>
      <c r="O491" s="165"/>
      <c r="P491" s="165"/>
      <c r="Q491" s="165"/>
      <c r="R491" s="165"/>
      <c r="S491" s="165"/>
      <c r="T491" s="166"/>
      <c r="AT491" s="160" t="s">
        <v>160</v>
      </c>
      <c r="AU491" s="160" t="s">
        <v>84</v>
      </c>
      <c r="AV491" s="13" t="s">
        <v>84</v>
      </c>
      <c r="AW491" s="13" t="s">
        <v>33</v>
      </c>
      <c r="AX491" s="13" t="s">
        <v>82</v>
      </c>
      <c r="AY491" s="160" t="s">
        <v>151</v>
      </c>
    </row>
    <row r="492" spans="1:65" s="2" customFormat="1" ht="24.2" customHeight="1">
      <c r="A492" s="32"/>
      <c r="B492" s="144"/>
      <c r="C492" s="175" t="s">
        <v>975</v>
      </c>
      <c r="D492" s="175" t="s">
        <v>208</v>
      </c>
      <c r="E492" s="176" t="s">
        <v>976</v>
      </c>
      <c r="F492" s="177" t="s">
        <v>977</v>
      </c>
      <c r="G492" s="178" t="s">
        <v>164</v>
      </c>
      <c r="H492" s="179">
        <v>3.44</v>
      </c>
      <c r="I492" s="180"/>
      <c r="J492" s="181">
        <f>ROUND(I492*H492,2)</f>
        <v>0</v>
      </c>
      <c r="K492" s="177" t="s">
        <v>157</v>
      </c>
      <c r="L492" s="182"/>
      <c r="M492" s="183" t="s">
        <v>1</v>
      </c>
      <c r="N492" s="184" t="s">
        <v>41</v>
      </c>
      <c r="O492" s="58"/>
      <c r="P492" s="154">
        <f>O492*H492</f>
        <v>0</v>
      </c>
      <c r="Q492" s="154">
        <v>1.5E-3</v>
      </c>
      <c r="R492" s="154">
        <f>Q492*H492</f>
        <v>5.1599999999999997E-3</v>
      </c>
      <c r="S492" s="154">
        <v>0</v>
      </c>
      <c r="T492" s="155">
        <f>S492*H492</f>
        <v>0</v>
      </c>
      <c r="U492" s="32"/>
      <c r="V492" s="32"/>
      <c r="W492" s="32"/>
      <c r="X492" s="32"/>
      <c r="Y492" s="32"/>
      <c r="Z492" s="32"/>
      <c r="AA492" s="32"/>
      <c r="AB492" s="32"/>
      <c r="AC492" s="32"/>
      <c r="AD492" s="32"/>
      <c r="AE492" s="32"/>
      <c r="AR492" s="156" t="s">
        <v>299</v>
      </c>
      <c r="AT492" s="156" t="s">
        <v>208</v>
      </c>
      <c r="AU492" s="156" t="s">
        <v>84</v>
      </c>
      <c r="AY492" s="17" t="s">
        <v>151</v>
      </c>
      <c r="BE492" s="157">
        <f>IF(N492="základní",J492,0)</f>
        <v>0</v>
      </c>
      <c r="BF492" s="157">
        <f>IF(N492="snížená",J492,0)</f>
        <v>0</v>
      </c>
      <c r="BG492" s="157">
        <f>IF(N492="zákl. přenesená",J492,0)</f>
        <v>0</v>
      </c>
      <c r="BH492" s="157">
        <f>IF(N492="sníž. přenesená",J492,0)</f>
        <v>0</v>
      </c>
      <c r="BI492" s="157">
        <f>IF(N492="nulová",J492,0)</f>
        <v>0</v>
      </c>
      <c r="BJ492" s="17" t="s">
        <v>82</v>
      </c>
      <c r="BK492" s="157">
        <f>ROUND(I492*H492,2)</f>
        <v>0</v>
      </c>
      <c r="BL492" s="17" t="s">
        <v>231</v>
      </c>
      <c r="BM492" s="156" t="s">
        <v>978</v>
      </c>
    </row>
    <row r="493" spans="1:65" s="13" customFormat="1">
      <c r="B493" s="158"/>
      <c r="D493" s="159" t="s">
        <v>160</v>
      </c>
      <c r="F493" s="161" t="s">
        <v>979</v>
      </c>
      <c r="H493" s="162">
        <v>3.44</v>
      </c>
      <c r="I493" s="163"/>
      <c r="L493" s="158"/>
      <c r="M493" s="164"/>
      <c r="N493" s="165"/>
      <c r="O493" s="165"/>
      <c r="P493" s="165"/>
      <c r="Q493" s="165"/>
      <c r="R493" s="165"/>
      <c r="S493" s="165"/>
      <c r="T493" s="166"/>
      <c r="AT493" s="160" t="s">
        <v>160</v>
      </c>
      <c r="AU493" s="160" t="s">
        <v>84</v>
      </c>
      <c r="AV493" s="13" t="s">
        <v>84</v>
      </c>
      <c r="AW493" s="13" t="s">
        <v>3</v>
      </c>
      <c r="AX493" s="13" t="s">
        <v>82</v>
      </c>
      <c r="AY493" s="160" t="s">
        <v>151</v>
      </c>
    </row>
    <row r="494" spans="1:65" s="2" customFormat="1" ht="24.2" customHeight="1">
      <c r="A494" s="32"/>
      <c r="B494" s="144"/>
      <c r="C494" s="145" t="s">
        <v>980</v>
      </c>
      <c r="D494" s="145" t="s">
        <v>153</v>
      </c>
      <c r="E494" s="146" t="s">
        <v>981</v>
      </c>
      <c r="F494" s="147" t="s">
        <v>982</v>
      </c>
      <c r="G494" s="148" t="s">
        <v>164</v>
      </c>
      <c r="H494" s="149">
        <v>3.2759999999999998</v>
      </c>
      <c r="I494" s="150"/>
      <c r="J494" s="151">
        <f>ROUND(I494*H494,2)</f>
        <v>0</v>
      </c>
      <c r="K494" s="147" t="s">
        <v>157</v>
      </c>
      <c r="L494" s="33"/>
      <c r="M494" s="152" t="s">
        <v>1</v>
      </c>
      <c r="N494" s="153" t="s">
        <v>41</v>
      </c>
      <c r="O494" s="58"/>
      <c r="P494" s="154">
        <f>O494*H494</f>
        <v>0</v>
      </c>
      <c r="Q494" s="154">
        <v>3.0000000000000001E-5</v>
      </c>
      <c r="R494" s="154">
        <f>Q494*H494</f>
        <v>9.8280000000000001E-5</v>
      </c>
      <c r="S494" s="154">
        <v>0</v>
      </c>
      <c r="T494" s="155">
        <f>S494*H494</f>
        <v>0</v>
      </c>
      <c r="U494" s="32"/>
      <c r="V494" s="32"/>
      <c r="W494" s="32"/>
      <c r="X494" s="32"/>
      <c r="Y494" s="32"/>
      <c r="Z494" s="32"/>
      <c r="AA494" s="32"/>
      <c r="AB494" s="32"/>
      <c r="AC494" s="32"/>
      <c r="AD494" s="32"/>
      <c r="AE494" s="32"/>
      <c r="AR494" s="156" t="s">
        <v>231</v>
      </c>
      <c r="AT494" s="156" t="s">
        <v>153</v>
      </c>
      <c r="AU494" s="156" t="s">
        <v>84</v>
      </c>
      <c r="AY494" s="17" t="s">
        <v>151</v>
      </c>
      <c r="BE494" s="157">
        <f>IF(N494="základní",J494,0)</f>
        <v>0</v>
      </c>
      <c r="BF494" s="157">
        <f>IF(N494="snížená",J494,0)</f>
        <v>0</v>
      </c>
      <c r="BG494" s="157">
        <f>IF(N494="zákl. přenesená",J494,0)</f>
        <v>0</v>
      </c>
      <c r="BH494" s="157">
        <f>IF(N494="sníž. přenesená",J494,0)</f>
        <v>0</v>
      </c>
      <c r="BI494" s="157">
        <f>IF(N494="nulová",J494,0)</f>
        <v>0</v>
      </c>
      <c r="BJ494" s="17" t="s">
        <v>82</v>
      </c>
      <c r="BK494" s="157">
        <f>ROUND(I494*H494,2)</f>
        <v>0</v>
      </c>
      <c r="BL494" s="17" t="s">
        <v>231</v>
      </c>
      <c r="BM494" s="156" t="s">
        <v>983</v>
      </c>
    </row>
    <row r="495" spans="1:65" s="13" customFormat="1">
      <c r="B495" s="158"/>
      <c r="D495" s="159" t="s">
        <v>160</v>
      </c>
      <c r="E495" s="160" t="s">
        <v>1</v>
      </c>
      <c r="F495" s="161" t="s">
        <v>984</v>
      </c>
      <c r="H495" s="162">
        <v>3.2759999999999998</v>
      </c>
      <c r="I495" s="163"/>
      <c r="L495" s="158"/>
      <c r="M495" s="164"/>
      <c r="N495" s="165"/>
      <c r="O495" s="165"/>
      <c r="P495" s="165"/>
      <c r="Q495" s="165"/>
      <c r="R495" s="165"/>
      <c r="S495" s="165"/>
      <c r="T495" s="166"/>
      <c r="AT495" s="160" t="s">
        <v>160</v>
      </c>
      <c r="AU495" s="160" t="s">
        <v>84</v>
      </c>
      <c r="AV495" s="13" t="s">
        <v>84</v>
      </c>
      <c r="AW495" s="13" t="s">
        <v>33</v>
      </c>
      <c r="AX495" s="13" t="s">
        <v>82</v>
      </c>
      <c r="AY495" s="160" t="s">
        <v>151</v>
      </c>
    </row>
    <row r="496" spans="1:65" s="2" customFormat="1" ht="24.2" customHeight="1">
      <c r="A496" s="32"/>
      <c r="B496" s="144"/>
      <c r="C496" s="145" t="s">
        <v>985</v>
      </c>
      <c r="D496" s="145" t="s">
        <v>153</v>
      </c>
      <c r="E496" s="146" t="s">
        <v>986</v>
      </c>
      <c r="F496" s="147" t="s">
        <v>987</v>
      </c>
      <c r="G496" s="148" t="s">
        <v>164</v>
      </c>
      <c r="H496" s="149">
        <v>53.13</v>
      </c>
      <c r="I496" s="150"/>
      <c r="J496" s="151">
        <f>ROUND(I496*H496,2)</f>
        <v>0</v>
      </c>
      <c r="K496" s="147" t="s">
        <v>157</v>
      </c>
      <c r="L496" s="33"/>
      <c r="M496" s="152" t="s">
        <v>1</v>
      </c>
      <c r="N496" s="153" t="s">
        <v>41</v>
      </c>
      <c r="O496" s="58"/>
      <c r="P496" s="154">
        <f>O496*H496</f>
        <v>0</v>
      </c>
      <c r="Q496" s="154">
        <v>1.16E-3</v>
      </c>
      <c r="R496" s="154">
        <f>Q496*H496</f>
        <v>6.1630800000000006E-2</v>
      </c>
      <c r="S496" s="154">
        <v>0</v>
      </c>
      <c r="T496" s="155">
        <f>S496*H496</f>
        <v>0</v>
      </c>
      <c r="U496" s="32"/>
      <c r="V496" s="32"/>
      <c r="W496" s="32"/>
      <c r="X496" s="32"/>
      <c r="Y496" s="32"/>
      <c r="Z496" s="32"/>
      <c r="AA496" s="32"/>
      <c r="AB496" s="32"/>
      <c r="AC496" s="32"/>
      <c r="AD496" s="32"/>
      <c r="AE496" s="32"/>
      <c r="AR496" s="156" t="s">
        <v>231</v>
      </c>
      <c r="AT496" s="156" t="s">
        <v>153</v>
      </c>
      <c r="AU496" s="156" t="s">
        <v>84</v>
      </c>
      <c r="AY496" s="17" t="s">
        <v>151</v>
      </c>
      <c r="BE496" s="157">
        <f>IF(N496="základní",J496,0)</f>
        <v>0</v>
      </c>
      <c r="BF496" s="157">
        <f>IF(N496="snížená",J496,0)</f>
        <v>0</v>
      </c>
      <c r="BG496" s="157">
        <f>IF(N496="zákl. přenesená",J496,0)</f>
        <v>0</v>
      </c>
      <c r="BH496" s="157">
        <f>IF(N496="sníž. přenesená",J496,0)</f>
        <v>0</v>
      </c>
      <c r="BI496" s="157">
        <f>IF(N496="nulová",J496,0)</f>
        <v>0</v>
      </c>
      <c r="BJ496" s="17" t="s">
        <v>82</v>
      </c>
      <c r="BK496" s="157">
        <f>ROUND(I496*H496,2)</f>
        <v>0</v>
      </c>
      <c r="BL496" s="17" t="s">
        <v>231</v>
      </c>
      <c r="BM496" s="156" t="s">
        <v>988</v>
      </c>
    </row>
    <row r="497" spans="1:65" s="2" customFormat="1" ht="16.5" customHeight="1">
      <c r="A497" s="32"/>
      <c r="B497" s="144"/>
      <c r="C497" s="175" t="s">
        <v>989</v>
      </c>
      <c r="D497" s="175" t="s">
        <v>208</v>
      </c>
      <c r="E497" s="176" t="s">
        <v>990</v>
      </c>
      <c r="F497" s="177" t="s">
        <v>991</v>
      </c>
      <c r="G497" s="178" t="s">
        <v>187</v>
      </c>
      <c r="H497" s="179">
        <v>4.1840000000000002</v>
      </c>
      <c r="I497" s="180"/>
      <c r="J497" s="181">
        <f>ROUND(I497*H497,2)</f>
        <v>0</v>
      </c>
      <c r="K497" s="177" t="s">
        <v>157</v>
      </c>
      <c r="L497" s="182"/>
      <c r="M497" s="183" t="s">
        <v>1</v>
      </c>
      <c r="N497" s="184" t="s">
        <v>41</v>
      </c>
      <c r="O497" s="58"/>
      <c r="P497" s="154">
        <f>O497*H497</f>
        <v>0</v>
      </c>
      <c r="Q497" s="154">
        <v>0.03</v>
      </c>
      <c r="R497" s="154">
        <f>Q497*H497</f>
        <v>0.12551999999999999</v>
      </c>
      <c r="S497" s="154">
        <v>0</v>
      </c>
      <c r="T497" s="155">
        <f>S497*H497</f>
        <v>0</v>
      </c>
      <c r="U497" s="32"/>
      <c r="V497" s="32"/>
      <c r="W497" s="32"/>
      <c r="X497" s="32"/>
      <c r="Y497" s="32"/>
      <c r="Z497" s="32"/>
      <c r="AA497" s="32"/>
      <c r="AB497" s="32"/>
      <c r="AC497" s="32"/>
      <c r="AD497" s="32"/>
      <c r="AE497" s="32"/>
      <c r="AR497" s="156" t="s">
        <v>299</v>
      </c>
      <c r="AT497" s="156" t="s">
        <v>208</v>
      </c>
      <c r="AU497" s="156" t="s">
        <v>84</v>
      </c>
      <c r="AY497" s="17" t="s">
        <v>151</v>
      </c>
      <c r="BE497" s="157">
        <f>IF(N497="základní",J497,0)</f>
        <v>0</v>
      </c>
      <c r="BF497" s="157">
        <f>IF(N497="snížená",J497,0)</f>
        <v>0</v>
      </c>
      <c r="BG497" s="157">
        <f>IF(N497="zákl. přenesená",J497,0)</f>
        <v>0</v>
      </c>
      <c r="BH497" s="157">
        <f>IF(N497="sníž. přenesená",J497,0)</f>
        <v>0</v>
      </c>
      <c r="BI497" s="157">
        <f>IF(N497="nulová",J497,0)</f>
        <v>0</v>
      </c>
      <c r="BJ497" s="17" t="s">
        <v>82</v>
      </c>
      <c r="BK497" s="157">
        <f>ROUND(I497*H497,2)</f>
        <v>0</v>
      </c>
      <c r="BL497" s="17" t="s">
        <v>231</v>
      </c>
      <c r="BM497" s="156" t="s">
        <v>992</v>
      </c>
    </row>
    <row r="498" spans="1:65" s="13" customFormat="1">
      <c r="B498" s="158"/>
      <c r="D498" s="159" t="s">
        <v>160</v>
      </c>
      <c r="F498" s="161" t="s">
        <v>993</v>
      </c>
      <c r="H498" s="162">
        <v>4.1840000000000002</v>
      </c>
      <c r="I498" s="163"/>
      <c r="L498" s="158"/>
      <c r="M498" s="164"/>
      <c r="N498" s="165"/>
      <c r="O498" s="165"/>
      <c r="P498" s="165"/>
      <c r="Q498" s="165"/>
      <c r="R498" s="165"/>
      <c r="S498" s="165"/>
      <c r="T498" s="166"/>
      <c r="AT498" s="160" t="s">
        <v>160</v>
      </c>
      <c r="AU498" s="160" t="s">
        <v>84</v>
      </c>
      <c r="AV498" s="13" t="s">
        <v>84</v>
      </c>
      <c r="AW498" s="13" t="s">
        <v>3</v>
      </c>
      <c r="AX498" s="13" t="s">
        <v>82</v>
      </c>
      <c r="AY498" s="160" t="s">
        <v>151</v>
      </c>
    </row>
    <row r="499" spans="1:65" s="2" customFormat="1" ht="24.2" customHeight="1">
      <c r="A499" s="32"/>
      <c r="B499" s="144"/>
      <c r="C499" s="145" t="s">
        <v>994</v>
      </c>
      <c r="D499" s="145" t="s">
        <v>153</v>
      </c>
      <c r="E499" s="146" t="s">
        <v>995</v>
      </c>
      <c r="F499" s="147" t="s">
        <v>996</v>
      </c>
      <c r="G499" s="148" t="s">
        <v>164</v>
      </c>
      <c r="H499" s="149">
        <v>53.13</v>
      </c>
      <c r="I499" s="150"/>
      <c r="J499" s="151">
        <f>ROUND(I499*H499,2)</f>
        <v>0</v>
      </c>
      <c r="K499" s="147" t="s">
        <v>157</v>
      </c>
      <c r="L499" s="33"/>
      <c r="M499" s="152" t="s">
        <v>1</v>
      </c>
      <c r="N499" s="153" t="s">
        <v>41</v>
      </c>
      <c r="O499" s="58"/>
      <c r="P499" s="154">
        <f>O499*H499</f>
        <v>0</v>
      </c>
      <c r="Q499" s="154">
        <v>0</v>
      </c>
      <c r="R499" s="154">
        <f>Q499*H499</f>
        <v>0</v>
      </c>
      <c r="S499" s="154">
        <v>0</v>
      </c>
      <c r="T499" s="155">
        <f>S499*H499</f>
        <v>0</v>
      </c>
      <c r="U499" s="32"/>
      <c r="V499" s="32"/>
      <c r="W499" s="32"/>
      <c r="X499" s="32"/>
      <c r="Y499" s="32"/>
      <c r="Z499" s="32"/>
      <c r="AA499" s="32"/>
      <c r="AB499" s="32"/>
      <c r="AC499" s="32"/>
      <c r="AD499" s="32"/>
      <c r="AE499" s="32"/>
      <c r="AR499" s="156" t="s">
        <v>231</v>
      </c>
      <c r="AT499" s="156" t="s">
        <v>153</v>
      </c>
      <c r="AU499" s="156" t="s">
        <v>84</v>
      </c>
      <c r="AY499" s="17" t="s">
        <v>151</v>
      </c>
      <c r="BE499" s="157">
        <f>IF(N499="základní",J499,0)</f>
        <v>0</v>
      </c>
      <c r="BF499" s="157">
        <f>IF(N499="snížená",J499,0)</f>
        <v>0</v>
      </c>
      <c r="BG499" s="157">
        <f>IF(N499="zákl. přenesená",J499,0)</f>
        <v>0</v>
      </c>
      <c r="BH499" s="157">
        <f>IF(N499="sníž. přenesená",J499,0)</f>
        <v>0</v>
      </c>
      <c r="BI499" s="157">
        <f>IF(N499="nulová",J499,0)</f>
        <v>0</v>
      </c>
      <c r="BJ499" s="17" t="s">
        <v>82</v>
      </c>
      <c r="BK499" s="157">
        <f>ROUND(I499*H499,2)</f>
        <v>0</v>
      </c>
      <c r="BL499" s="17" t="s">
        <v>231</v>
      </c>
      <c r="BM499" s="156" t="s">
        <v>997</v>
      </c>
    </row>
    <row r="500" spans="1:65" s="2" customFormat="1" ht="21.75" customHeight="1">
      <c r="A500" s="32"/>
      <c r="B500" s="144"/>
      <c r="C500" s="175" t="s">
        <v>998</v>
      </c>
      <c r="D500" s="175" t="s">
        <v>208</v>
      </c>
      <c r="E500" s="176" t="s">
        <v>999</v>
      </c>
      <c r="F500" s="177" t="s">
        <v>1000</v>
      </c>
      <c r="G500" s="178" t="s">
        <v>164</v>
      </c>
      <c r="H500" s="179">
        <v>61.923000000000002</v>
      </c>
      <c r="I500" s="180"/>
      <c r="J500" s="181">
        <f>ROUND(I500*H500,2)</f>
        <v>0</v>
      </c>
      <c r="K500" s="177" t="s">
        <v>1</v>
      </c>
      <c r="L500" s="182"/>
      <c r="M500" s="183" t="s">
        <v>1</v>
      </c>
      <c r="N500" s="184" t="s">
        <v>41</v>
      </c>
      <c r="O500" s="58"/>
      <c r="P500" s="154">
        <f>O500*H500</f>
        <v>0</v>
      </c>
      <c r="Q500" s="154">
        <v>5.0000000000000001E-4</v>
      </c>
      <c r="R500" s="154">
        <f>Q500*H500</f>
        <v>3.0961500000000003E-2</v>
      </c>
      <c r="S500" s="154">
        <v>0</v>
      </c>
      <c r="T500" s="155">
        <f>S500*H500</f>
        <v>0</v>
      </c>
      <c r="U500" s="32"/>
      <c r="V500" s="32"/>
      <c r="W500" s="32"/>
      <c r="X500" s="32"/>
      <c r="Y500" s="32"/>
      <c r="Z500" s="32"/>
      <c r="AA500" s="32"/>
      <c r="AB500" s="32"/>
      <c r="AC500" s="32"/>
      <c r="AD500" s="32"/>
      <c r="AE500" s="32"/>
      <c r="AR500" s="156" t="s">
        <v>299</v>
      </c>
      <c r="AT500" s="156" t="s">
        <v>208</v>
      </c>
      <c r="AU500" s="156" t="s">
        <v>84</v>
      </c>
      <c r="AY500" s="17" t="s">
        <v>151</v>
      </c>
      <c r="BE500" s="157">
        <f>IF(N500="základní",J500,0)</f>
        <v>0</v>
      </c>
      <c r="BF500" s="157">
        <f>IF(N500="snížená",J500,0)</f>
        <v>0</v>
      </c>
      <c r="BG500" s="157">
        <f>IF(N500="zákl. přenesená",J500,0)</f>
        <v>0</v>
      </c>
      <c r="BH500" s="157">
        <f>IF(N500="sníž. přenesená",J500,0)</f>
        <v>0</v>
      </c>
      <c r="BI500" s="157">
        <f>IF(N500="nulová",J500,0)</f>
        <v>0</v>
      </c>
      <c r="BJ500" s="17" t="s">
        <v>82</v>
      </c>
      <c r="BK500" s="157">
        <f>ROUND(I500*H500,2)</f>
        <v>0</v>
      </c>
      <c r="BL500" s="17" t="s">
        <v>231</v>
      </c>
      <c r="BM500" s="156" t="s">
        <v>1001</v>
      </c>
    </row>
    <row r="501" spans="1:65" s="13" customFormat="1">
      <c r="B501" s="158"/>
      <c r="D501" s="159" t="s">
        <v>160</v>
      </c>
      <c r="F501" s="161" t="s">
        <v>932</v>
      </c>
      <c r="H501" s="162">
        <v>61.923000000000002</v>
      </c>
      <c r="I501" s="163"/>
      <c r="L501" s="158"/>
      <c r="M501" s="164"/>
      <c r="N501" s="165"/>
      <c r="O501" s="165"/>
      <c r="P501" s="165"/>
      <c r="Q501" s="165"/>
      <c r="R501" s="165"/>
      <c r="S501" s="165"/>
      <c r="T501" s="166"/>
      <c r="AT501" s="160" t="s">
        <v>160</v>
      </c>
      <c r="AU501" s="160" t="s">
        <v>84</v>
      </c>
      <c r="AV501" s="13" t="s">
        <v>84</v>
      </c>
      <c r="AW501" s="13" t="s">
        <v>3</v>
      </c>
      <c r="AX501" s="13" t="s">
        <v>82</v>
      </c>
      <c r="AY501" s="160" t="s">
        <v>151</v>
      </c>
    </row>
    <row r="502" spans="1:65" s="2" customFormat="1" ht="24.2" customHeight="1">
      <c r="A502" s="32"/>
      <c r="B502" s="144"/>
      <c r="C502" s="145" t="s">
        <v>1002</v>
      </c>
      <c r="D502" s="145" t="s">
        <v>153</v>
      </c>
      <c r="E502" s="146" t="s">
        <v>1003</v>
      </c>
      <c r="F502" s="147" t="s">
        <v>1004</v>
      </c>
      <c r="G502" s="148" t="s">
        <v>211</v>
      </c>
      <c r="H502" s="149">
        <v>1.028</v>
      </c>
      <c r="I502" s="150"/>
      <c r="J502" s="151">
        <f>ROUND(I502*H502,2)</f>
        <v>0</v>
      </c>
      <c r="K502" s="147" t="s">
        <v>157</v>
      </c>
      <c r="L502" s="33"/>
      <c r="M502" s="152" t="s">
        <v>1</v>
      </c>
      <c r="N502" s="153" t="s">
        <v>41</v>
      </c>
      <c r="O502" s="58"/>
      <c r="P502" s="154">
        <f>O502*H502</f>
        <v>0</v>
      </c>
      <c r="Q502" s="154">
        <v>0</v>
      </c>
      <c r="R502" s="154">
        <f>Q502*H502</f>
        <v>0</v>
      </c>
      <c r="S502" s="154">
        <v>0</v>
      </c>
      <c r="T502" s="155">
        <f>S502*H502</f>
        <v>0</v>
      </c>
      <c r="U502" s="32"/>
      <c r="V502" s="32"/>
      <c r="W502" s="32"/>
      <c r="X502" s="32"/>
      <c r="Y502" s="32"/>
      <c r="Z502" s="32"/>
      <c r="AA502" s="32"/>
      <c r="AB502" s="32"/>
      <c r="AC502" s="32"/>
      <c r="AD502" s="32"/>
      <c r="AE502" s="32"/>
      <c r="AR502" s="156" t="s">
        <v>231</v>
      </c>
      <c r="AT502" s="156" t="s">
        <v>153</v>
      </c>
      <c r="AU502" s="156" t="s">
        <v>84</v>
      </c>
      <c r="AY502" s="17" t="s">
        <v>151</v>
      </c>
      <c r="BE502" s="157">
        <f>IF(N502="základní",J502,0)</f>
        <v>0</v>
      </c>
      <c r="BF502" s="157">
        <f>IF(N502="snížená",J502,0)</f>
        <v>0</v>
      </c>
      <c r="BG502" s="157">
        <f>IF(N502="zákl. přenesená",J502,0)</f>
        <v>0</v>
      </c>
      <c r="BH502" s="157">
        <f>IF(N502="sníž. přenesená",J502,0)</f>
        <v>0</v>
      </c>
      <c r="BI502" s="157">
        <f>IF(N502="nulová",J502,0)</f>
        <v>0</v>
      </c>
      <c r="BJ502" s="17" t="s">
        <v>82</v>
      </c>
      <c r="BK502" s="157">
        <f>ROUND(I502*H502,2)</f>
        <v>0</v>
      </c>
      <c r="BL502" s="17" t="s">
        <v>231</v>
      </c>
      <c r="BM502" s="156" t="s">
        <v>1005</v>
      </c>
    </row>
    <row r="503" spans="1:65" s="12" customFormat="1" ht="22.9" customHeight="1">
      <c r="B503" s="131"/>
      <c r="D503" s="132" t="s">
        <v>75</v>
      </c>
      <c r="E503" s="142" t="s">
        <v>1006</v>
      </c>
      <c r="F503" s="142" t="s">
        <v>1007</v>
      </c>
      <c r="I503" s="134"/>
      <c r="J503" s="143">
        <f>BK503</f>
        <v>0</v>
      </c>
      <c r="L503" s="131"/>
      <c r="M503" s="136"/>
      <c r="N503" s="137"/>
      <c r="O503" s="137"/>
      <c r="P503" s="138">
        <f>SUM(P504:P506)</f>
        <v>0</v>
      </c>
      <c r="Q503" s="137"/>
      <c r="R503" s="138">
        <f>SUM(R504:R506)</f>
        <v>2.8300000000000001E-3</v>
      </c>
      <c r="S503" s="137"/>
      <c r="T503" s="139">
        <f>SUM(T504:T506)</f>
        <v>4.2000000000000002E-4</v>
      </c>
      <c r="AR503" s="132" t="s">
        <v>84</v>
      </c>
      <c r="AT503" s="140" t="s">
        <v>75</v>
      </c>
      <c r="AU503" s="140" t="s">
        <v>82</v>
      </c>
      <c r="AY503" s="132" t="s">
        <v>151</v>
      </c>
      <c r="BK503" s="141">
        <f>SUM(BK504:BK506)</f>
        <v>0</v>
      </c>
    </row>
    <row r="504" spans="1:65" s="2" customFormat="1" ht="21.75" customHeight="1">
      <c r="A504" s="32"/>
      <c r="B504" s="144"/>
      <c r="C504" s="145" t="s">
        <v>1008</v>
      </c>
      <c r="D504" s="145" t="s">
        <v>153</v>
      </c>
      <c r="E504" s="146" t="s">
        <v>1009</v>
      </c>
      <c r="F504" s="147" t="s">
        <v>1010</v>
      </c>
      <c r="G504" s="148" t="s">
        <v>1011</v>
      </c>
      <c r="H504" s="149">
        <v>1</v>
      </c>
      <c r="I504" s="150"/>
      <c r="J504" s="151">
        <f>ROUND(I504*H504,2)</f>
        <v>0</v>
      </c>
      <c r="K504" s="147" t="s">
        <v>1</v>
      </c>
      <c r="L504" s="33"/>
      <c r="M504" s="152" t="s">
        <v>1</v>
      </c>
      <c r="N504" s="153" t="s">
        <v>41</v>
      </c>
      <c r="O504" s="58"/>
      <c r="P504" s="154">
        <f>O504*H504</f>
        <v>0</v>
      </c>
      <c r="Q504" s="154">
        <v>5.8E-4</v>
      </c>
      <c r="R504" s="154">
        <f>Q504*H504</f>
        <v>5.8E-4</v>
      </c>
      <c r="S504" s="154">
        <v>4.2000000000000002E-4</v>
      </c>
      <c r="T504" s="155">
        <f>S504*H504</f>
        <v>4.2000000000000002E-4</v>
      </c>
      <c r="U504" s="32"/>
      <c r="V504" s="32"/>
      <c r="W504" s="32"/>
      <c r="X504" s="32"/>
      <c r="Y504" s="32"/>
      <c r="Z504" s="32"/>
      <c r="AA504" s="32"/>
      <c r="AB504" s="32"/>
      <c r="AC504" s="32"/>
      <c r="AD504" s="32"/>
      <c r="AE504" s="32"/>
      <c r="AR504" s="156" t="s">
        <v>231</v>
      </c>
      <c r="AT504" s="156" t="s">
        <v>153</v>
      </c>
      <c r="AU504" s="156" t="s">
        <v>84</v>
      </c>
      <c r="AY504" s="17" t="s">
        <v>151</v>
      </c>
      <c r="BE504" s="157">
        <f>IF(N504="základní",J504,0)</f>
        <v>0</v>
      </c>
      <c r="BF504" s="157">
        <f>IF(N504="snížená",J504,0)</f>
        <v>0</v>
      </c>
      <c r="BG504" s="157">
        <f>IF(N504="zákl. přenesená",J504,0)</f>
        <v>0</v>
      </c>
      <c r="BH504" s="157">
        <f>IF(N504="sníž. přenesená",J504,0)</f>
        <v>0</v>
      </c>
      <c r="BI504" s="157">
        <f>IF(N504="nulová",J504,0)</f>
        <v>0</v>
      </c>
      <c r="BJ504" s="17" t="s">
        <v>82</v>
      </c>
      <c r="BK504" s="157">
        <f>ROUND(I504*H504,2)</f>
        <v>0</v>
      </c>
      <c r="BL504" s="17" t="s">
        <v>231</v>
      </c>
      <c r="BM504" s="156" t="s">
        <v>1012</v>
      </c>
    </row>
    <row r="505" spans="1:65" s="2" customFormat="1" ht="24.2" customHeight="1">
      <c r="A505" s="32"/>
      <c r="B505" s="144"/>
      <c r="C505" s="145" t="s">
        <v>1013</v>
      </c>
      <c r="D505" s="145" t="s">
        <v>153</v>
      </c>
      <c r="E505" s="146" t="s">
        <v>1014</v>
      </c>
      <c r="F505" s="147" t="s">
        <v>1015</v>
      </c>
      <c r="G505" s="148" t="s">
        <v>182</v>
      </c>
      <c r="H505" s="149">
        <v>1</v>
      </c>
      <c r="I505" s="150"/>
      <c r="J505" s="151">
        <f>ROUND(I505*H505,2)</f>
        <v>0</v>
      </c>
      <c r="K505" s="147" t="s">
        <v>157</v>
      </c>
      <c r="L505" s="33"/>
      <c r="M505" s="152" t="s">
        <v>1</v>
      </c>
      <c r="N505" s="153" t="s">
        <v>41</v>
      </c>
      <c r="O505" s="58"/>
      <c r="P505" s="154">
        <f>O505*H505</f>
        <v>0</v>
      </c>
      <c r="Q505" s="154">
        <v>2.2499999999999998E-3</v>
      </c>
      <c r="R505" s="154">
        <f>Q505*H505</f>
        <v>2.2499999999999998E-3</v>
      </c>
      <c r="S505" s="154">
        <v>0</v>
      </c>
      <c r="T505" s="155">
        <f>S505*H505</f>
        <v>0</v>
      </c>
      <c r="U505" s="32"/>
      <c r="V505" s="32"/>
      <c r="W505" s="32"/>
      <c r="X505" s="32"/>
      <c r="Y505" s="32"/>
      <c r="Z505" s="32"/>
      <c r="AA505" s="32"/>
      <c r="AB505" s="32"/>
      <c r="AC505" s="32"/>
      <c r="AD505" s="32"/>
      <c r="AE505" s="32"/>
      <c r="AR505" s="156" t="s">
        <v>231</v>
      </c>
      <c r="AT505" s="156" t="s">
        <v>153</v>
      </c>
      <c r="AU505" s="156" t="s">
        <v>84</v>
      </c>
      <c r="AY505" s="17" t="s">
        <v>151</v>
      </c>
      <c r="BE505" s="157">
        <f>IF(N505="základní",J505,0)</f>
        <v>0</v>
      </c>
      <c r="BF505" s="157">
        <f>IF(N505="snížená",J505,0)</f>
        <v>0</v>
      </c>
      <c r="BG505" s="157">
        <f>IF(N505="zákl. přenesená",J505,0)</f>
        <v>0</v>
      </c>
      <c r="BH505" s="157">
        <f>IF(N505="sníž. přenesená",J505,0)</f>
        <v>0</v>
      </c>
      <c r="BI505" s="157">
        <f>IF(N505="nulová",J505,0)</f>
        <v>0</v>
      </c>
      <c r="BJ505" s="17" t="s">
        <v>82</v>
      </c>
      <c r="BK505" s="157">
        <f>ROUND(I505*H505,2)</f>
        <v>0</v>
      </c>
      <c r="BL505" s="17" t="s">
        <v>231</v>
      </c>
      <c r="BM505" s="156" t="s">
        <v>1016</v>
      </c>
    </row>
    <row r="506" spans="1:65" s="2" customFormat="1" ht="24.2" customHeight="1">
      <c r="A506" s="32"/>
      <c r="B506" s="144"/>
      <c r="C506" s="145" t="s">
        <v>1017</v>
      </c>
      <c r="D506" s="145" t="s">
        <v>153</v>
      </c>
      <c r="E506" s="146" t="s">
        <v>1018</v>
      </c>
      <c r="F506" s="147" t="s">
        <v>1019</v>
      </c>
      <c r="G506" s="148" t="s">
        <v>211</v>
      </c>
      <c r="H506" s="149">
        <v>3.0000000000000001E-3</v>
      </c>
      <c r="I506" s="150"/>
      <c r="J506" s="151">
        <f>ROUND(I506*H506,2)</f>
        <v>0</v>
      </c>
      <c r="K506" s="147" t="s">
        <v>157</v>
      </c>
      <c r="L506" s="33"/>
      <c r="M506" s="152" t="s">
        <v>1</v>
      </c>
      <c r="N506" s="153" t="s">
        <v>41</v>
      </c>
      <c r="O506" s="58"/>
      <c r="P506" s="154">
        <f>O506*H506</f>
        <v>0</v>
      </c>
      <c r="Q506" s="154">
        <v>0</v>
      </c>
      <c r="R506" s="154">
        <f>Q506*H506</f>
        <v>0</v>
      </c>
      <c r="S506" s="154">
        <v>0</v>
      </c>
      <c r="T506" s="155">
        <f>S506*H506</f>
        <v>0</v>
      </c>
      <c r="U506" s="32"/>
      <c r="V506" s="32"/>
      <c r="W506" s="32"/>
      <c r="X506" s="32"/>
      <c r="Y506" s="32"/>
      <c r="Z506" s="32"/>
      <c r="AA506" s="32"/>
      <c r="AB506" s="32"/>
      <c r="AC506" s="32"/>
      <c r="AD506" s="32"/>
      <c r="AE506" s="32"/>
      <c r="AR506" s="156" t="s">
        <v>231</v>
      </c>
      <c r="AT506" s="156" t="s">
        <v>153</v>
      </c>
      <c r="AU506" s="156" t="s">
        <v>84</v>
      </c>
      <c r="AY506" s="17" t="s">
        <v>151</v>
      </c>
      <c r="BE506" s="157">
        <f>IF(N506="základní",J506,0)</f>
        <v>0</v>
      </c>
      <c r="BF506" s="157">
        <f>IF(N506="snížená",J506,0)</f>
        <v>0</v>
      </c>
      <c r="BG506" s="157">
        <f>IF(N506="zákl. přenesená",J506,0)</f>
        <v>0</v>
      </c>
      <c r="BH506" s="157">
        <f>IF(N506="sníž. přenesená",J506,0)</f>
        <v>0</v>
      </c>
      <c r="BI506" s="157">
        <f>IF(N506="nulová",J506,0)</f>
        <v>0</v>
      </c>
      <c r="BJ506" s="17" t="s">
        <v>82</v>
      </c>
      <c r="BK506" s="157">
        <f>ROUND(I506*H506,2)</f>
        <v>0</v>
      </c>
      <c r="BL506" s="17" t="s">
        <v>231</v>
      </c>
      <c r="BM506" s="156" t="s">
        <v>1020</v>
      </c>
    </row>
    <row r="507" spans="1:65" s="12" customFormat="1" ht="22.9" customHeight="1">
      <c r="B507" s="131"/>
      <c r="D507" s="132" t="s">
        <v>75</v>
      </c>
      <c r="E507" s="142" t="s">
        <v>1021</v>
      </c>
      <c r="F507" s="142" t="s">
        <v>1022</v>
      </c>
      <c r="I507" s="134"/>
      <c r="J507" s="143">
        <f>BK507</f>
        <v>0</v>
      </c>
      <c r="L507" s="131"/>
      <c r="M507" s="136"/>
      <c r="N507" s="137"/>
      <c r="O507" s="137"/>
      <c r="P507" s="138">
        <f>P508</f>
        <v>0</v>
      </c>
      <c r="Q507" s="137"/>
      <c r="R507" s="138">
        <f>R508</f>
        <v>4.9369999999999997E-2</v>
      </c>
      <c r="S507" s="137"/>
      <c r="T507" s="139">
        <f>T508</f>
        <v>0</v>
      </c>
      <c r="AR507" s="132" t="s">
        <v>84</v>
      </c>
      <c r="AT507" s="140" t="s">
        <v>75</v>
      </c>
      <c r="AU507" s="140" t="s">
        <v>82</v>
      </c>
      <c r="AY507" s="132" t="s">
        <v>151</v>
      </c>
      <c r="BK507" s="141">
        <f>BK508</f>
        <v>0</v>
      </c>
    </row>
    <row r="508" spans="1:65" s="2" customFormat="1" ht="16.5" customHeight="1">
      <c r="A508" s="32"/>
      <c r="B508" s="144"/>
      <c r="C508" s="145" t="s">
        <v>1023</v>
      </c>
      <c r="D508" s="145" t="s">
        <v>153</v>
      </c>
      <c r="E508" s="146" t="s">
        <v>1024</v>
      </c>
      <c r="F508" s="147" t="s">
        <v>1025</v>
      </c>
      <c r="G508" s="148" t="s">
        <v>1011</v>
      </c>
      <c r="H508" s="149">
        <v>1</v>
      </c>
      <c r="I508" s="150"/>
      <c r="J508" s="151">
        <f>ROUND(I508*H508,2)</f>
        <v>0</v>
      </c>
      <c r="K508" s="147" t="s">
        <v>1</v>
      </c>
      <c r="L508" s="33"/>
      <c r="M508" s="152" t="s">
        <v>1</v>
      </c>
      <c r="N508" s="153" t="s">
        <v>41</v>
      </c>
      <c r="O508" s="58"/>
      <c r="P508" s="154">
        <f>O508*H508</f>
        <v>0</v>
      </c>
      <c r="Q508" s="154">
        <v>4.9369999999999997E-2</v>
      </c>
      <c r="R508" s="154">
        <f>Q508*H508</f>
        <v>4.9369999999999997E-2</v>
      </c>
      <c r="S508" s="154">
        <v>0</v>
      </c>
      <c r="T508" s="155">
        <f>S508*H508</f>
        <v>0</v>
      </c>
      <c r="U508" s="32"/>
      <c r="V508" s="32"/>
      <c r="W508" s="32"/>
      <c r="X508" s="32"/>
      <c r="Y508" s="32"/>
      <c r="Z508" s="32"/>
      <c r="AA508" s="32"/>
      <c r="AB508" s="32"/>
      <c r="AC508" s="32"/>
      <c r="AD508" s="32"/>
      <c r="AE508" s="32"/>
      <c r="AR508" s="156" t="s">
        <v>231</v>
      </c>
      <c r="AT508" s="156" t="s">
        <v>153</v>
      </c>
      <c r="AU508" s="156" t="s">
        <v>84</v>
      </c>
      <c r="AY508" s="17" t="s">
        <v>151</v>
      </c>
      <c r="BE508" s="157">
        <f>IF(N508="základní",J508,0)</f>
        <v>0</v>
      </c>
      <c r="BF508" s="157">
        <f>IF(N508="snížená",J508,0)</f>
        <v>0</v>
      </c>
      <c r="BG508" s="157">
        <f>IF(N508="zákl. přenesená",J508,0)</f>
        <v>0</v>
      </c>
      <c r="BH508" s="157">
        <f>IF(N508="sníž. přenesená",J508,0)</f>
        <v>0</v>
      </c>
      <c r="BI508" s="157">
        <f>IF(N508="nulová",J508,0)</f>
        <v>0</v>
      </c>
      <c r="BJ508" s="17" t="s">
        <v>82</v>
      </c>
      <c r="BK508" s="157">
        <f>ROUND(I508*H508,2)</f>
        <v>0</v>
      </c>
      <c r="BL508" s="17" t="s">
        <v>231</v>
      </c>
      <c r="BM508" s="156" t="s">
        <v>1026</v>
      </c>
    </row>
    <row r="509" spans="1:65" s="12" customFormat="1" ht="22.9" customHeight="1">
      <c r="B509" s="131"/>
      <c r="D509" s="132" t="s">
        <v>75</v>
      </c>
      <c r="E509" s="142" t="s">
        <v>1027</v>
      </c>
      <c r="F509" s="142" t="s">
        <v>1028</v>
      </c>
      <c r="I509" s="134"/>
      <c r="J509" s="143">
        <f>BK509</f>
        <v>0</v>
      </c>
      <c r="L509" s="131"/>
      <c r="M509" s="136"/>
      <c r="N509" s="137"/>
      <c r="O509" s="137"/>
      <c r="P509" s="138">
        <f>SUM(P510:P514)</f>
        <v>0</v>
      </c>
      <c r="Q509" s="137"/>
      <c r="R509" s="138">
        <f>SUM(R510:R514)</f>
        <v>4.3E-3</v>
      </c>
      <c r="S509" s="137"/>
      <c r="T509" s="139">
        <f>SUM(T510:T514)</f>
        <v>1.933E-2</v>
      </c>
      <c r="AR509" s="132" t="s">
        <v>84</v>
      </c>
      <c r="AT509" s="140" t="s">
        <v>75</v>
      </c>
      <c r="AU509" s="140" t="s">
        <v>82</v>
      </c>
      <c r="AY509" s="132" t="s">
        <v>151</v>
      </c>
      <c r="BK509" s="141">
        <f>SUM(BK510:BK514)</f>
        <v>0</v>
      </c>
    </row>
    <row r="510" spans="1:65" s="2" customFormat="1" ht="16.5" customHeight="1">
      <c r="A510" s="32"/>
      <c r="B510" s="144"/>
      <c r="C510" s="145" t="s">
        <v>1029</v>
      </c>
      <c r="D510" s="145" t="s">
        <v>153</v>
      </c>
      <c r="E510" s="146" t="s">
        <v>1030</v>
      </c>
      <c r="F510" s="147" t="s">
        <v>1031</v>
      </c>
      <c r="G510" s="148" t="s">
        <v>1032</v>
      </c>
      <c r="H510" s="149">
        <v>1</v>
      </c>
      <c r="I510" s="150"/>
      <c r="J510" s="151">
        <f>ROUND(I510*H510,2)</f>
        <v>0</v>
      </c>
      <c r="K510" s="147" t="s">
        <v>1</v>
      </c>
      <c r="L510" s="33"/>
      <c r="M510" s="152" t="s">
        <v>1</v>
      </c>
      <c r="N510" s="153" t="s">
        <v>41</v>
      </c>
      <c r="O510" s="58"/>
      <c r="P510" s="154">
        <f>O510*H510</f>
        <v>0</v>
      </c>
      <c r="Q510" s="154">
        <v>0</v>
      </c>
      <c r="R510" s="154">
        <f>Q510*H510</f>
        <v>0</v>
      </c>
      <c r="S510" s="154">
        <v>1.933E-2</v>
      </c>
      <c r="T510" s="155">
        <f>S510*H510</f>
        <v>1.933E-2</v>
      </c>
      <c r="U510" s="32"/>
      <c r="V510" s="32"/>
      <c r="W510" s="32"/>
      <c r="X510" s="32"/>
      <c r="Y510" s="32"/>
      <c r="Z510" s="32"/>
      <c r="AA510" s="32"/>
      <c r="AB510" s="32"/>
      <c r="AC510" s="32"/>
      <c r="AD510" s="32"/>
      <c r="AE510" s="32"/>
      <c r="AR510" s="156" t="s">
        <v>231</v>
      </c>
      <c r="AT510" s="156" t="s">
        <v>153</v>
      </c>
      <c r="AU510" s="156" t="s">
        <v>84</v>
      </c>
      <c r="AY510" s="17" t="s">
        <v>151</v>
      </c>
      <c r="BE510" s="157">
        <f>IF(N510="základní",J510,0)</f>
        <v>0</v>
      </c>
      <c r="BF510" s="157">
        <f>IF(N510="snížená",J510,0)</f>
        <v>0</v>
      </c>
      <c r="BG510" s="157">
        <f>IF(N510="zákl. přenesená",J510,0)</f>
        <v>0</v>
      </c>
      <c r="BH510" s="157">
        <f>IF(N510="sníž. přenesená",J510,0)</f>
        <v>0</v>
      </c>
      <c r="BI510" s="157">
        <f>IF(N510="nulová",J510,0)</f>
        <v>0</v>
      </c>
      <c r="BJ510" s="17" t="s">
        <v>82</v>
      </c>
      <c r="BK510" s="157">
        <f>ROUND(I510*H510,2)</f>
        <v>0</v>
      </c>
      <c r="BL510" s="17" t="s">
        <v>231</v>
      </c>
      <c r="BM510" s="156" t="s">
        <v>1033</v>
      </c>
    </row>
    <row r="511" spans="1:65" s="2" customFormat="1" ht="16.5" customHeight="1">
      <c r="A511" s="32"/>
      <c r="B511" s="144"/>
      <c r="C511" s="145" t="s">
        <v>1034</v>
      </c>
      <c r="D511" s="145" t="s">
        <v>153</v>
      </c>
      <c r="E511" s="146" t="s">
        <v>1035</v>
      </c>
      <c r="F511" s="147" t="s">
        <v>1036</v>
      </c>
      <c r="G511" s="148" t="s">
        <v>182</v>
      </c>
      <c r="H511" s="149">
        <v>1</v>
      </c>
      <c r="I511" s="150"/>
      <c r="J511" s="151">
        <f>ROUND(I511*H511,2)</f>
        <v>0</v>
      </c>
      <c r="K511" s="147" t="s">
        <v>157</v>
      </c>
      <c r="L511" s="33"/>
      <c r="M511" s="152" t="s">
        <v>1</v>
      </c>
      <c r="N511" s="153" t="s">
        <v>41</v>
      </c>
      <c r="O511" s="58"/>
      <c r="P511" s="154">
        <f>O511*H511</f>
        <v>0</v>
      </c>
      <c r="Q511" s="154">
        <v>0</v>
      </c>
      <c r="R511" s="154">
        <f>Q511*H511</f>
        <v>0</v>
      </c>
      <c r="S511" s="154">
        <v>0</v>
      </c>
      <c r="T511" s="155">
        <f>S511*H511</f>
        <v>0</v>
      </c>
      <c r="U511" s="32"/>
      <c r="V511" s="32"/>
      <c r="W511" s="32"/>
      <c r="X511" s="32"/>
      <c r="Y511" s="32"/>
      <c r="Z511" s="32"/>
      <c r="AA511" s="32"/>
      <c r="AB511" s="32"/>
      <c r="AC511" s="32"/>
      <c r="AD511" s="32"/>
      <c r="AE511" s="32"/>
      <c r="AR511" s="156" t="s">
        <v>231</v>
      </c>
      <c r="AT511" s="156" t="s">
        <v>153</v>
      </c>
      <c r="AU511" s="156" t="s">
        <v>84</v>
      </c>
      <c r="AY511" s="17" t="s">
        <v>151</v>
      </c>
      <c r="BE511" s="157">
        <f>IF(N511="základní",J511,0)</f>
        <v>0</v>
      </c>
      <c r="BF511" s="157">
        <f>IF(N511="snížená",J511,0)</f>
        <v>0</v>
      </c>
      <c r="BG511" s="157">
        <f>IF(N511="zákl. přenesená",J511,0)</f>
        <v>0</v>
      </c>
      <c r="BH511" s="157">
        <f>IF(N511="sníž. přenesená",J511,0)</f>
        <v>0</v>
      </c>
      <c r="BI511" s="157">
        <f>IF(N511="nulová",J511,0)</f>
        <v>0</v>
      </c>
      <c r="BJ511" s="17" t="s">
        <v>82</v>
      </c>
      <c r="BK511" s="157">
        <f>ROUND(I511*H511,2)</f>
        <v>0</v>
      </c>
      <c r="BL511" s="17" t="s">
        <v>231</v>
      </c>
      <c r="BM511" s="156" t="s">
        <v>1037</v>
      </c>
    </row>
    <row r="512" spans="1:65" s="2" customFormat="1" ht="24.2" customHeight="1">
      <c r="A512" s="32"/>
      <c r="B512" s="144"/>
      <c r="C512" s="175" t="s">
        <v>1038</v>
      </c>
      <c r="D512" s="175" t="s">
        <v>208</v>
      </c>
      <c r="E512" s="176" t="s">
        <v>1039</v>
      </c>
      <c r="F512" s="177" t="s">
        <v>1040</v>
      </c>
      <c r="G512" s="178" t="s">
        <v>182</v>
      </c>
      <c r="H512" s="179">
        <v>1</v>
      </c>
      <c r="I512" s="180"/>
      <c r="J512" s="181">
        <f>ROUND(I512*H512,2)</f>
        <v>0</v>
      </c>
      <c r="K512" s="177" t="s">
        <v>157</v>
      </c>
      <c r="L512" s="182"/>
      <c r="M512" s="183" t="s">
        <v>1</v>
      </c>
      <c r="N512" s="184" t="s">
        <v>41</v>
      </c>
      <c r="O512" s="58"/>
      <c r="P512" s="154">
        <f>O512*H512</f>
        <v>0</v>
      </c>
      <c r="Q512" s="154">
        <v>2.8E-3</v>
      </c>
      <c r="R512" s="154">
        <f>Q512*H512</f>
        <v>2.8E-3</v>
      </c>
      <c r="S512" s="154">
        <v>0</v>
      </c>
      <c r="T512" s="155">
        <f>S512*H512</f>
        <v>0</v>
      </c>
      <c r="U512" s="32"/>
      <c r="V512" s="32"/>
      <c r="W512" s="32"/>
      <c r="X512" s="32"/>
      <c r="Y512" s="32"/>
      <c r="Z512" s="32"/>
      <c r="AA512" s="32"/>
      <c r="AB512" s="32"/>
      <c r="AC512" s="32"/>
      <c r="AD512" s="32"/>
      <c r="AE512" s="32"/>
      <c r="AR512" s="156" t="s">
        <v>299</v>
      </c>
      <c r="AT512" s="156" t="s">
        <v>208</v>
      </c>
      <c r="AU512" s="156" t="s">
        <v>84</v>
      </c>
      <c r="AY512" s="17" t="s">
        <v>151</v>
      </c>
      <c r="BE512" s="157">
        <f>IF(N512="základní",J512,0)</f>
        <v>0</v>
      </c>
      <c r="BF512" s="157">
        <f>IF(N512="snížená",J512,0)</f>
        <v>0</v>
      </c>
      <c r="BG512" s="157">
        <f>IF(N512="zákl. přenesená",J512,0)</f>
        <v>0</v>
      </c>
      <c r="BH512" s="157">
        <f>IF(N512="sníž. přenesená",J512,0)</f>
        <v>0</v>
      </c>
      <c r="BI512" s="157">
        <f>IF(N512="nulová",J512,0)</f>
        <v>0</v>
      </c>
      <c r="BJ512" s="17" t="s">
        <v>82</v>
      </c>
      <c r="BK512" s="157">
        <f>ROUND(I512*H512,2)</f>
        <v>0</v>
      </c>
      <c r="BL512" s="17" t="s">
        <v>231</v>
      </c>
      <c r="BM512" s="156" t="s">
        <v>1041</v>
      </c>
    </row>
    <row r="513" spans="1:65" s="2" customFormat="1" ht="16.5" customHeight="1">
      <c r="A513" s="32"/>
      <c r="B513" s="144"/>
      <c r="C513" s="145" t="s">
        <v>1042</v>
      </c>
      <c r="D513" s="145" t="s">
        <v>153</v>
      </c>
      <c r="E513" s="146" t="s">
        <v>1043</v>
      </c>
      <c r="F513" s="147" t="s">
        <v>1044</v>
      </c>
      <c r="G513" s="148" t="s">
        <v>182</v>
      </c>
      <c r="H513" s="149">
        <v>2</v>
      </c>
      <c r="I513" s="150"/>
      <c r="J513" s="151">
        <f>ROUND(I513*H513,2)</f>
        <v>0</v>
      </c>
      <c r="K513" s="147" t="s">
        <v>157</v>
      </c>
      <c r="L513" s="33"/>
      <c r="M513" s="152" t="s">
        <v>1</v>
      </c>
      <c r="N513" s="153" t="s">
        <v>41</v>
      </c>
      <c r="O513" s="58"/>
      <c r="P513" s="154">
        <f>O513*H513</f>
        <v>0</v>
      </c>
      <c r="Q513" s="154">
        <v>0</v>
      </c>
      <c r="R513" s="154">
        <f>Q513*H513</f>
        <v>0</v>
      </c>
      <c r="S513" s="154">
        <v>0</v>
      </c>
      <c r="T513" s="155">
        <f>S513*H513</f>
        <v>0</v>
      </c>
      <c r="U513" s="32"/>
      <c r="V513" s="32"/>
      <c r="W513" s="32"/>
      <c r="X513" s="32"/>
      <c r="Y513" s="32"/>
      <c r="Z513" s="32"/>
      <c r="AA513" s="32"/>
      <c r="AB513" s="32"/>
      <c r="AC513" s="32"/>
      <c r="AD513" s="32"/>
      <c r="AE513" s="32"/>
      <c r="AR513" s="156" t="s">
        <v>231</v>
      </c>
      <c r="AT513" s="156" t="s">
        <v>153</v>
      </c>
      <c r="AU513" s="156" t="s">
        <v>84</v>
      </c>
      <c r="AY513" s="17" t="s">
        <v>151</v>
      </c>
      <c r="BE513" s="157">
        <f>IF(N513="základní",J513,0)</f>
        <v>0</v>
      </c>
      <c r="BF513" s="157">
        <f>IF(N513="snížená",J513,0)</f>
        <v>0</v>
      </c>
      <c r="BG513" s="157">
        <f>IF(N513="zákl. přenesená",J513,0)</f>
        <v>0</v>
      </c>
      <c r="BH513" s="157">
        <f>IF(N513="sníž. přenesená",J513,0)</f>
        <v>0</v>
      </c>
      <c r="BI513" s="157">
        <f>IF(N513="nulová",J513,0)</f>
        <v>0</v>
      </c>
      <c r="BJ513" s="17" t="s">
        <v>82</v>
      </c>
      <c r="BK513" s="157">
        <f>ROUND(I513*H513,2)</f>
        <v>0</v>
      </c>
      <c r="BL513" s="17" t="s">
        <v>231</v>
      </c>
      <c r="BM513" s="156" t="s">
        <v>1045</v>
      </c>
    </row>
    <row r="514" spans="1:65" s="2" customFormat="1" ht="16.5" customHeight="1">
      <c r="A514" s="32"/>
      <c r="B514" s="144"/>
      <c r="C514" s="175" t="s">
        <v>1046</v>
      </c>
      <c r="D514" s="175" t="s">
        <v>208</v>
      </c>
      <c r="E514" s="176" t="s">
        <v>1047</v>
      </c>
      <c r="F514" s="177" t="s">
        <v>1048</v>
      </c>
      <c r="G514" s="178" t="s">
        <v>182</v>
      </c>
      <c r="H514" s="179">
        <v>2</v>
      </c>
      <c r="I514" s="180"/>
      <c r="J514" s="181">
        <f>ROUND(I514*H514,2)</f>
        <v>0</v>
      </c>
      <c r="K514" s="177" t="s">
        <v>157</v>
      </c>
      <c r="L514" s="182"/>
      <c r="M514" s="183" t="s">
        <v>1</v>
      </c>
      <c r="N514" s="184" t="s">
        <v>41</v>
      </c>
      <c r="O514" s="58"/>
      <c r="P514" s="154">
        <f>O514*H514</f>
        <v>0</v>
      </c>
      <c r="Q514" s="154">
        <v>7.5000000000000002E-4</v>
      </c>
      <c r="R514" s="154">
        <f>Q514*H514</f>
        <v>1.5E-3</v>
      </c>
      <c r="S514" s="154">
        <v>0</v>
      </c>
      <c r="T514" s="155">
        <f>S514*H514</f>
        <v>0</v>
      </c>
      <c r="U514" s="32"/>
      <c r="V514" s="32"/>
      <c r="W514" s="32"/>
      <c r="X514" s="32"/>
      <c r="Y514" s="32"/>
      <c r="Z514" s="32"/>
      <c r="AA514" s="32"/>
      <c r="AB514" s="32"/>
      <c r="AC514" s="32"/>
      <c r="AD514" s="32"/>
      <c r="AE514" s="32"/>
      <c r="AR514" s="156" t="s">
        <v>299</v>
      </c>
      <c r="AT514" s="156" t="s">
        <v>208</v>
      </c>
      <c r="AU514" s="156" t="s">
        <v>84</v>
      </c>
      <c r="AY514" s="17" t="s">
        <v>151</v>
      </c>
      <c r="BE514" s="157">
        <f>IF(N514="základní",J514,0)</f>
        <v>0</v>
      </c>
      <c r="BF514" s="157">
        <f>IF(N514="snížená",J514,0)</f>
        <v>0</v>
      </c>
      <c r="BG514" s="157">
        <f>IF(N514="zákl. přenesená",J514,0)</f>
        <v>0</v>
      </c>
      <c r="BH514" s="157">
        <f>IF(N514="sníž. přenesená",J514,0)</f>
        <v>0</v>
      </c>
      <c r="BI514" s="157">
        <f>IF(N514="nulová",J514,0)</f>
        <v>0</v>
      </c>
      <c r="BJ514" s="17" t="s">
        <v>82</v>
      </c>
      <c r="BK514" s="157">
        <f>ROUND(I514*H514,2)</f>
        <v>0</v>
      </c>
      <c r="BL514" s="17" t="s">
        <v>231</v>
      </c>
      <c r="BM514" s="156" t="s">
        <v>1049</v>
      </c>
    </row>
    <row r="515" spans="1:65" s="12" customFormat="1" ht="22.9" customHeight="1">
      <c r="B515" s="131"/>
      <c r="D515" s="132" t="s">
        <v>75</v>
      </c>
      <c r="E515" s="142" t="s">
        <v>1050</v>
      </c>
      <c r="F515" s="142" t="s">
        <v>1051</v>
      </c>
      <c r="I515" s="134"/>
      <c r="J515" s="143">
        <f>BK515</f>
        <v>0</v>
      </c>
      <c r="L515" s="131"/>
      <c r="M515" s="136"/>
      <c r="N515" s="137"/>
      <c r="O515" s="137"/>
      <c r="P515" s="138">
        <f>P516</f>
        <v>0</v>
      </c>
      <c r="Q515" s="137"/>
      <c r="R515" s="138">
        <f>R516</f>
        <v>0.13220000000000001</v>
      </c>
      <c r="S515" s="137"/>
      <c r="T515" s="139">
        <f>T516</f>
        <v>0</v>
      </c>
      <c r="AR515" s="132" t="s">
        <v>84</v>
      </c>
      <c r="AT515" s="140" t="s">
        <v>75</v>
      </c>
      <c r="AU515" s="140" t="s">
        <v>82</v>
      </c>
      <c r="AY515" s="132" t="s">
        <v>151</v>
      </c>
      <c r="BK515" s="141">
        <f>BK516</f>
        <v>0</v>
      </c>
    </row>
    <row r="516" spans="1:65" s="2" customFormat="1" ht="24.2" customHeight="1">
      <c r="A516" s="32"/>
      <c r="B516" s="144"/>
      <c r="C516" s="145" t="s">
        <v>1052</v>
      </c>
      <c r="D516" s="145" t="s">
        <v>153</v>
      </c>
      <c r="E516" s="146" t="s">
        <v>1053</v>
      </c>
      <c r="F516" s="147" t="s">
        <v>1054</v>
      </c>
      <c r="G516" s="148" t="s">
        <v>1032</v>
      </c>
      <c r="H516" s="149">
        <v>1</v>
      </c>
      <c r="I516" s="150"/>
      <c r="J516" s="151">
        <f>ROUND(I516*H516,2)</f>
        <v>0</v>
      </c>
      <c r="K516" s="147" t="s">
        <v>1</v>
      </c>
      <c r="L516" s="33"/>
      <c r="M516" s="152" t="s">
        <v>1</v>
      </c>
      <c r="N516" s="153" t="s">
        <v>41</v>
      </c>
      <c r="O516" s="58"/>
      <c r="P516" s="154">
        <f>O516*H516</f>
        <v>0</v>
      </c>
      <c r="Q516" s="154">
        <v>0.13220000000000001</v>
      </c>
      <c r="R516" s="154">
        <f>Q516*H516</f>
        <v>0.13220000000000001</v>
      </c>
      <c r="S516" s="154">
        <v>0</v>
      </c>
      <c r="T516" s="155">
        <f>S516*H516</f>
        <v>0</v>
      </c>
      <c r="U516" s="32"/>
      <c r="V516" s="32"/>
      <c r="W516" s="32"/>
      <c r="X516" s="32"/>
      <c r="Y516" s="32"/>
      <c r="Z516" s="32"/>
      <c r="AA516" s="32"/>
      <c r="AB516" s="32"/>
      <c r="AC516" s="32"/>
      <c r="AD516" s="32"/>
      <c r="AE516" s="32"/>
      <c r="AR516" s="156" t="s">
        <v>231</v>
      </c>
      <c r="AT516" s="156" t="s">
        <v>153</v>
      </c>
      <c r="AU516" s="156" t="s">
        <v>84</v>
      </c>
      <c r="AY516" s="17" t="s">
        <v>151</v>
      </c>
      <c r="BE516" s="157">
        <f>IF(N516="základní",J516,0)</f>
        <v>0</v>
      </c>
      <c r="BF516" s="157">
        <f>IF(N516="snížená",J516,0)</f>
        <v>0</v>
      </c>
      <c r="BG516" s="157">
        <f>IF(N516="zákl. přenesená",J516,0)</f>
        <v>0</v>
      </c>
      <c r="BH516" s="157">
        <f>IF(N516="sníž. přenesená",J516,0)</f>
        <v>0</v>
      </c>
      <c r="BI516" s="157">
        <f>IF(N516="nulová",J516,0)</f>
        <v>0</v>
      </c>
      <c r="BJ516" s="17" t="s">
        <v>82</v>
      </c>
      <c r="BK516" s="157">
        <f>ROUND(I516*H516,2)</f>
        <v>0</v>
      </c>
      <c r="BL516" s="17" t="s">
        <v>231</v>
      </c>
      <c r="BM516" s="156" t="s">
        <v>1055</v>
      </c>
    </row>
    <row r="517" spans="1:65" s="12" customFormat="1" ht="22.9" customHeight="1">
      <c r="B517" s="131"/>
      <c r="D517" s="132" t="s">
        <v>75</v>
      </c>
      <c r="E517" s="142" t="s">
        <v>1056</v>
      </c>
      <c r="F517" s="142" t="s">
        <v>1057</v>
      </c>
      <c r="I517" s="134"/>
      <c r="J517" s="143">
        <f>BK517</f>
        <v>0</v>
      </c>
      <c r="L517" s="131"/>
      <c r="M517" s="136"/>
      <c r="N517" s="137"/>
      <c r="O517" s="137"/>
      <c r="P517" s="138">
        <f>P518</f>
        <v>0</v>
      </c>
      <c r="Q517" s="137"/>
      <c r="R517" s="138">
        <f>R518</f>
        <v>1E-4</v>
      </c>
      <c r="S517" s="137"/>
      <c r="T517" s="139">
        <f>T518</f>
        <v>0</v>
      </c>
      <c r="AR517" s="132" t="s">
        <v>84</v>
      </c>
      <c r="AT517" s="140" t="s">
        <v>75</v>
      </c>
      <c r="AU517" s="140" t="s">
        <v>82</v>
      </c>
      <c r="AY517" s="132" t="s">
        <v>151</v>
      </c>
      <c r="BK517" s="141">
        <f>BK518</f>
        <v>0</v>
      </c>
    </row>
    <row r="518" spans="1:65" s="2" customFormat="1" ht="16.5" customHeight="1">
      <c r="A518" s="32"/>
      <c r="B518" s="144"/>
      <c r="C518" s="145" t="s">
        <v>1058</v>
      </c>
      <c r="D518" s="145" t="s">
        <v>153</v>
      </c>
      <c r="E518" s="146" t="s">
        <v>1059</v>
      </c>
      <c r="F518" s="147" t="s">
        <v>1060</v>
      </c>
      <c r="G518" s="148" t="s">
        <v>1032</v>
      </c>
      <c r="H518" s="149">
        <v>1</v>
      </c>
      <c r="I518" s="150"/>
      <c r="J518" s="151">
        <f>ROUND(I518*H518,2)</f>
        <v>0</v>
      </c>
      <c r="K518" s="147" t="s">
        <v>1</v>
      </c>
      <c r="L518" s="33"/>
      <c r="M518" s="152" t="s">
        <v>1</v>
      </c>
      <c r="N518" s="153" t="s">
        <v>41</v>
      </c>
      <c r="O518" s="58"/>
      <c r="P518" s="154">
        <f>O518*H518</f>
        <v>0</v>
      </c>
      <c r="Q518" s="154">
        <v>1E-4</v>
      </c>
      <c r="R518" s="154">
        <f>Q518*H518</f>
        <v>1E-4</v>
      </c>
      <c r="S518" s="154">
        <v>0</v>
      </c>
      <c r="T518" s="155">
        <f>S518*H518</f>
        <v>0</v>
      </c>
      <c r="U518" s="32"/>
      <c r="V518" s="32"/>
      <c r="W518" s="32"/>
      <c r="X518" s="32"/>
      <c r="Y518" s="32"/>
      <c r="Z518" s="32"/>
      <c r="AA518" s="32"/>
      <c r="AB518" s="32"/>
      <c r="AC518" s="32"/>
      <c r="AD518" s="32"/>
      <c r="AE518" s="32"/>
      <c r="AR518" s="156" t="s">
        <v>231</v>
      </c>
      <c r="AT518" s="156" t="s">
        <v>153</v>
      </c>
      <c r="AU518" s="156" t="s">
        <v>84</v>
      </c>
      <c r="AY518" s="17" t="s">
        <v>151</v>
      </c>
      <c r="BE518" s="157">
        <f>IF(N518="základní",J518,0)</f>
        <v>0</v>
      </c>
      <c r="BF518" s="157">
        <f>IF(N518="snížená",J518,0)</f>
        <v>0</v>
      </c>
      <c r="BG518" s="157">
        <f>IF(N518="zákl. přenesená",J518,0)</f>
        <v>0</v>
      </c>
      <c r="BH518" s="157">
        <f>IF(N518="sníž. přenesená",J518,0)</f>
        <v>0</v>
      </c>
      <c r="BI518" s="157">
        <f>IF(N518="nulová",J518,0)</f>
        <v>0</v>
      </c>
      <c r="BJ518" s="17" t="s">
        <v>82</v>
      </c>
      <c r="BK518" s="157">
        <f>ROUND(I518*H518,2)</f>
        <v>0</v>
      </c>
      <c r="BL518" s="17" t="s">
        <v>231</v>
      </c>
      <c r="BM518" s="156" t="s">
        <v>1061</v>
      </c>
    </row>
    <row r="519" spans="1:65" s="12" customFormat="1" ht="22.9" customHeight="1">
      <c r="B519" s="131"/>
      <c r="D519" s="132" t="s">
        <v>75</v>
      </c>
      <c r="E519" s="142" t="s">
        <v>1062</v>
      </c>
      <c r="F519" s="142" t="s">
        <v>1063</v>
      </c>
      <c r="I519" s="134"/>
      <c r="J519" s="143">
        <f>BK519</f>
        <v>0</v>
      </c>
      <c r="L519" s="131"/>
      <c r="M519" s="136"/>
      <c r="N519" s="137"/>
      <c r="O519" s="137"/>
      <c r="P519" s="138">
        <f>SUM(P520:P524)</f>
        <v>0</v>
      </c>
      <c r="Q519" s="137"/>
      <c r="R519" s="138">
        <f>SUM(R520:R524)</f>
        <v>0</v>
      </c>
      <c r="S519" s="137"/>
      <c r="T519" s="139">
        <f>SUM(T520:T524)</f>
        <v>0</v>
      </c>
      <c r="AR519" s="132" t="s">
        <v>84</v>
      </c>
      <c r="AT519" s="140" t="s">
        <v>75</v>
      </c>
      <c r="AU519" s="140" t="s">
        <v>82</v>
      </c>
      <c r="AY519" s="132" t="s">
        <v>151</v>
      </c>
      <c r="BK519" s="141">
        <f>SUM(BK520:BK524)</f>
        <v>0</v>
      </c>
    </row>
    <row r="520" spans="1:65" s="2" customFormat="1" ht="16.5" customHeight="1">
      <c r="A520" s="32"/>
      <c r="B520" s="144"/>
      <c r="C520" s="145" t="s">
        <v>1064</v>
      </c>
      <c r="D520" s="145" t="s">
        <v>153</v>
      </c>
      <c r="E520" s="146" t="s">
        <v>1065</v>
      </c>
      <c r="F520" s="147" t="s">
        <v>1066</v>
      </c>
      <c r="G520" s="148" t="s">
        <v>1032</v>
      </c>
      <c r="H520" s="149">
        <v>1</v>
      </c>
      <c r="I520" s="150"/>
      <c r="J520" s="151">
        <f>ROUND(I520*H520,2)</f>
        <v>0</v>
      </c>
      <c r="K520" s="147" t="s">
        <v>1</v>
      </c>
      <c r="L520" s="33"/>
      <c r="M520" s="152" t="s">
        <v>1</v>
      </c>
      <c r="N520" s="153" t="s">
        <v>41</v>
      </c>
      <c r="O520" s="58"/>
      <c r="P520" s="154">
        <f>O520*H520</f>
        <v>0</v>
      </c>
      <c r="Q520" s="154">
        <v>0</v>
      </c>
      <c r="R520" s="154">
        <f>Q520*H520</f>
        <v>0</v>
      </c>
      <c r="S520" s="154">
        <v>0</v>
      </c>
      <c r="T520" s="155">
        <f>S520*H520</f>
        <v>0</v>
      </c>
      <c r="U520" s="32"/>
      <c r="V520" s="32"/>
      <c r="W520" s="32"/>
      <c r="X520" s="32"/>
      <c r="Y520" s="32"/>
      <c r="Z520" s="32"/>
      <c r="AA520" s="32"/>
      <c r="AB520" s="32"/>
      <c r="AC520" s="32"/>
      <c r="AD520" s="32"/>
      <c r="AE520" s="32"/>
      <c r="AR520" s="156" t="s">
        <v>231</v>
      </c>
      <c r="AT520" s="156" t="s">
        <v>153</v>
      </c>
      <c r="AU520" s="156" t="s">
        <v>84</v>
      </c>
      <c r="AY520" s="17" t="s">
        <v>151</v>
      </c>
      <c r="BE520" s="157">
        <f>IF(N520="základní",J520,0)</f>
        <v>0</v>
      </c>
      <c r="BF520" s="157">
        <f>IF(N520="snížená",J520,0)</f>
        <v>0</v>
      </c>
      <c r="BG520" s="157">
        <f>IF(N520="zákl. přenesená",J520,0)</f>
        <v>0</v>
      </c>
      <c r="BH520" s="157">
        <f>IF(N520="sníž. přenesená",J520,0)</f>
        <v>0</v>
      </c>
      <c r="BI520" s="157">
        <f>IF(N520="nulová",J520,0)</f>
        <v>0</v>
      </c>
      <c r="BJ520" s="17" t="s">
        <v>82</v>
      </c>
      <c r="BK520" s="157">
        <f>ROUND(I520*H520,2)</f>
        <v>0</v>
      </c>
      <c r="BL520" s="17" t="s">
        <v>231</v>
      </c>
      <c r="BM520" s="156" t="s">
        <v>1067</v>
      </c>
    </row>
    <row r="521" spans="1:65" s="2" customFormat="1" ht="24.2" customHeight="1">
      <c r="A521" s="32"/>
      <c r="B521" s="144"/>
      <c r="C521" s="145" t="s">
        <v>1068</v>
      </c>
      <c r="D521" s="145" t="s">
        <v>153</v>
      </c>
      <c r="E521" s="146" t="s">
        <v>1069</v>
      </c>
      <c r="F521" s="147" t="s">
        <v>1070</v>
      </c>
      <c r="G521" s="148" t="s">
        <v>204</v>
      </c>
      <c r="H521" s="149">
        <v>35.764000000000003</v>
      </c>
      <c r="I521" s="150"/>
      <c r="J521" s="151">
        <f>ROUND(I521*H521,2)</f>
        <v>0</v>
      </c>
      <c r="K521" s="147" t="s">
        <v>1</v>
      </c>
      <c r="L521" s="33"/>
      <c r="M521" s="152" t="s">
        <v>1</v>
      </c>
      <c r="N521" s="153" t="s">
        <v>41</v>
      </c>
      <c r="O521" s="58"/>
      <c r="P521" s="154">
        <f>O521*H521</f>
        <v>0</v>
      </c>
      <c r="Q521" s="154">
        <v>0</v>
      </c>
      <c r="R521" s="154">
        <f>Q521*H521</f>
        <v>0</v>
      </c>
      <c r="S521" s="154">
        <v>0</v>
      </c>
      <c r="T521" s="155">
        <f>S521*H521</f>
        <v>0</v>
      </c>
      <c r="U521" s="32"/>
      <c r="V521" s="32"/>
      <c r="W521" s="32"/>
      <c r="X521" s="32"/>
      <c r="Y521" s="32"/>
      <c r="Z521" s="32"/>
      <c r="AA521" s="32"/>
      <c r="AB521" s="32"/>
      <c r="AC521" s="32"/>
      <c r="AD521" s="32"/>
      <c r="AE521" s="32"/>
      <c r="AR521" s="156" t="s">
        <v>231</v>
      </c>
      <c r="AT521" s="156" t="s">
        <v>153</v>
      </c>
      <c r="AU521" s="156" t="s">
        <v>84</v>
      </c>
      <c r="AY521" s="17" t="s">
        <v>151</v>
      </c>
      <c r="BE521" s="157">
        <f>IF(N521="základní",J521,0)</f>
        <v>0</v>
      </c>
      <c r="BF521" s="157">
        <f>IF(N521="snížená",J521,0)</f>
        <v>0</v>
      </c>
      <c r="BG521" s="157">
        <f>IF(N521="zákl. přenesená",J521,0)</f>
        <v>0</v>
      </c>
      <c r="BH521" s="157">
        <f>IF(N521="sníž. přenesená",J521,0)</f>
        <v>0</v>
      </c>
      <c r="BI521" s="157">
        <f>IF(N521="nulová",J521,0)</f>
        <v>0</v>
      </c>
      <c r="BJ521" s="17" t="s">
        <v>82</v>
      </c>
      <c r="BK521" s="157">
        <f>ROUND(I521*H521,2)</f>
        <v>0</v>
      </c>
      <c r="BL521" s="17" t="s">
        <v>231</v>
      </c>
      <c r="BM521" s="156" t="s">
        <v>1071</v>
      </c>
    </row>
    <row r="522" spans="1:65" s="13" customFormat="1">
      <c r="B522" s="158"/>
      <c r="D522" s="159" t="s">
        <v>160</v>
      </c>
      <c r="E522" s="160" t="s">
        <v>1</v>
      </c>
      <c r="F522" s="161" t="s">
        <v>1072</v>
      </c>
      <c r="H522" s="162">
        <v>35.764000000000003</v>
      </c>
      <c r="I522" s="163"/>
      <c r="L522" s="158"/>
      <c r="M522" s="164"/>
      <c r="N522" s="165"/>
      <c r="O522" s="165"/>
      <c r="P522" s="165"/>
      <c r="Q522" s="165"/>
      <c r="R522" s="165"/>
      <c r="S522" s="165"/>
      <c r="T522" s="166"/>
      <c r="AT522" s="160" t="s">
        <v>160</v>
      </c>
      <c r="AU522" s="160" t="s">
        <v>84</v>
      </c>
      <c r="AV522" s="13" t="s">
        <v>84</v>
      </c>
      <c r="AW522" s="13" t="s">
        <v>33</v>
      </c>
      <c r="AX522" s="13" t="s">
        <v>82</v>
      </c>
      <c r="AY522" s="160" t="s">
        <v>151</v>
      </c>
    </row>
    <row r="523" spans="1:65" s="2" customFormat="1" ht="16.5" customHeight="1">
      <c r="A523" s="32"/>
      <c r="B523" s="144"/>
      <c r="C523" s="175" t="s">
        <v>1073</v>
      </c>
      <c r="D523" s="175" t="s">
        <v>208</v>
      </c>
      <c r="E523" s="176" t="s">
        <v>1074</v>
      </c>
      <c r="F523" s="177" t="s">
        <v>1075</v>
      </c>
      <c r="G523" s="178" t="s">
        <v>1076</v>
      </c>
      <c r="H523" s="179">
        <v>22.173999999999999</v>
      </c>
      <c r="I523" s="180"/>
      <c r="J523" s="181">
        <f>ROUND(I523*H523,2)</f>
        <v>0</v>
      </c>
      <c r="K523" s="177" t="s">
        <v>1</v>
      </c>
      <c r="L523" s="182"/>
      <c r="M523" s="183" t="s">
        <v>1</v>
      </c>
      <c r="N523" s="184" t="s">
        <v>41</v>
      </c>
      <c r="O523" s="58"/>
      <c r="P523" s="154">
        <f>O523*H523</f>
        <v>0</v>
      </c>
      <c r="Q523" s="154">
        <v>0</v>
      </c>
      <c r="R523" s="154">
        <f>Q523*H523</f>
        <v>0</v>
      </c>
      <c r="S523" s="154">
        <v>0</v>
      </c>
      <c r="T523" s="155">
        <f>S523*H523</f>
        <v>0</v>
      </c>
      <c r="U523" s="32"/>
      <c r="V523" s="32"/>
      <c r="W523" s="32"/>
      <c r="X523" s="32"/>
      <c r="Y523" s="32"/>
      <c r="Z523" s="32"/>
      <c r="AA523" s="32"/>
      <c r="AB523" s="32"/>
      <c r="AC523" s="32"/>
      <c r="AD523" s="32"/>
      <c r="AE523" s="32"/>
      <c r="AR523" s="156" t="s">
        <v>299</v>
      </c>
      <c r="AT523" s="156" t="s">
        <v>208</v>
      </c>
      <c r="AU523" s="156" t="s">
        <v>84</v>
      </c>
      <c r="AY523" s="17" t="s">
        <v>151</v>
      </c>
      <c r="BE523" s="157">
        <f>IF(N523="základní",J523,0)</f>
        <v>0</v>
      </c>
      <c r="BF523" s="157">
        <f>IF(N523="snížená",J523,0)</f>
        <v>0</v>
      </c>
      <c r="BG523" s="157">
        <f>IF(N523="zákl. přenesená",J523,0)</f>
        <v>0</v>
      </c>
      <c r="BH523" s="157">
        <f>IF(N523="sníž. přenesená",J523,0)</f>
        <v>0</v>
      </c>
      <c r="BI523" s="157">
        <f>IF(N523="nulová",J523,0)</f>
        <v>0</v>
      </c>
      <c r="BJ523" s="17" t="s">
        <v>82</v>
      </c>
      <c r="BK523" s="157">
        <f>ROUND(I523*H523,2)</f>
        <v>0</v>
      </c>
      <c r="BL523" s="17" t="s">
        <v>231</v>
      </c>
      <c r="BM523" s="156" t="s">
        <v>1077</v>
      </c>
    </row>
    <row r="524" spans="1:65" s="13" customFormat="1">
      <c r="B524" s="158"/>
      <c r="D524" s="159" t="s">
        <v>160</v>
      </c>
      <c r="E524" s="160" t="s">
        <v>1</v>
      </c>
      <c r="F524" s="161" t="s">
        <v>1078</v>
      </c>
      <c r="H524" s="162">
        <v>22.173999999999999</v>
      </c>
      <c r="I524" s="163"/>
      <c r="L524" s="158"/>
      <c r="M524" s="164"/>
      <c r="N524" s="165"/>
      <c r="O524" s="165"/>
      <c r="P524" s="165"/>
      <c r="Q524" s="165"/>
      <c r="R524" s="165"/>
      <c r="S524" s="165"/>
      <c r="T524" s="166"/>
      <c r="AT524" s="160" t="s">
        <v>160</v>
      </c>
      <c r="AU524" s="160" t="s">
        <v>84</v>
      </c>
      <c r="AV524" s="13" t="s">
        <v>84</v>
      </c>
      <c r="AW524" s="13" t="s">
        <v>33</v>
      </c>
      <c r="AX524" s="13" t="s">
        <v>82</v>
      </c>
      <c r="AY524" s="160" t="s">
        <v>151</v>
      </c>
    </row>
    <row r="525" spans="1:65" s="12" customFormat="1" ht="22.9" customHeight="1">
      <c r="B525" s="131"/>
      <c r="D525" s="132" t="s">
        <v>75</v>
      </c>
      <c r="E525" s="142" t="s">
        <v>1079</v>
      </c>
      <c r="F525" s="142" t="s">
        <v>1080</v>
      </c>
      <c r="I525" s="134"/>
      <c r="J525" s="143">
        <f>BK525</f>
        <v>0</v>
      </c>
      <c r="L525" s="131"/>
      <c r="M525" s="136"/>
      <c r="N525" s="137"/>
      <c r="O525" s="137"/>
      <c r="P525" s="138">
        <f>P526</f>
        <v>0</v>
      </c>
      <c r="Q525" s="137"/>
      <c r="R525" s="138">
        <f>R526</f>
        <v>0</v>
      </c>
      <c r="S525" s="137"/>
      <c r="T525" s="139">
        <f>T526</f>
        <v>0</v>
      </c>
      <c r="AR525" s="132" t="s">
        <v>84</v>
      </c>
      <c r="AT525" s="140" t="s">
        <v>75</v>
      </c>
      <c r="AU525" s="140" t="s">
        <v>82</v>
      </c>
      <c r="AY525" s="132" t="s">
        <v>151</v>
      </c>
      <c r="BK525" s="141">
        <f>BK526</f>
        <v>0</v>
      </c>
    </row>
    <row r="526" spans="1:65" s="2" customFormat="1" ht="16.5" customHeight="1">
      <c r="A526" s="32"/>
      <c r="B526" s="144"/>
      <c r="C526" s="145" t="s">
        <v>1081</v>
      </c>
      <c r="D526" s="145" t="s">
        <v>153</v>
      </c>
      <c r="E526" s="146" t="s">
        <v>1082</v>
      </c>
      <c r="F526" s="147" t="s">
        <v>1083</v>
      </c>
      <c r="G526" s="148" t="s">
        <v>1011</v>
      </c>
      <c r="H526" s="149">
        <v>1</v>
      </c>
      <c r="I526" s="150"/>
      <c r="J526" s="151">
        <f>ROUND(I526*H526,2)</f>
        <v>0</v>
      </c>
      <c r="K526" s="147" t="s">
        <v>1</v>
      </c>
      <c r="L526" s="33"/>
      <c r="M526" s="152" t="s">
        <v>1</v>
      </c>
      <c r="N526" s="153" t="s">
        <v>41</v>
      </c>
      <c r="O526" s="58"/>
      <c r="P526" s="154">
        <f>O526*H526</f>
        <v>0</v>
      </c>
      <c r="Q526" s="154">
        <v>0</v>
      </c>
      <c r="R526" s="154">
        <f>Q526*H526</f>
        <v>0</v>
      </c>
      <c r="S526" s="154">
        <v>0</v>
      </c>
      <c r="T526" s="155">
        <f>S526*H526</f>
        <v>0</v>
      </c>
      <c r="U526" s="32"/>
      <c r="V526" s="32"/>
      <c r="W526" s="32"/>
      <c r="X526" s="32"/>
      <c r="Y526" s="32"/>
      <c r="Z526" s="32"/>
      <c r="AA526" s="32"/>
      <c r="AB526" s="32"/>
      <c r="AC526" s="32"/>
      <c r="AD526" s="32"/>
      <c r="AE526" s="32"/>
      <c r="AR526" s="156" t="s">
        <v>231</v>
      </c>
      <c r="AT526" s="156" t="s">
        <v>153</v>
      </c>
      <c r="AU526" s="156" t="s">
        <v>84</v>
      </c>
      <c r="AY526" s="17" t="s">
        <v>151</v>
      </c>
      <c r="BE526" s="157">
        <f>IF(N526="základní",J526,0)</f>
        <v>0</v>
      </c>
      <c r="BF526" s="157">
        <f>IF(N526="snížená",J526,0)</f>
        <v>0</v>
      </c>
      <c r="BG526" s="157">
        <f>IF(N526="zákl. přenesená",J526,0)</f>
        <v>0</v>
      </c>
      <c r="BH526" s="157">
        <f>IF(N526="sníž. přenesená",J526,0)</f>
        <v>0</v>
      </c>
      <c r="BI526" s="157">
        <f>IF(N526="nulová",J526,0)</f>
        <v>0</v>
      </c>
      <c r="BJ526" s="17" t="s">
        <v>82</v>
      </c>
      <c r="BK526" s="157">
        <f>ROUND(I526*H526,2)</f>
        <v>0</v>
      </c>
      <c r="BL526" s="17" t="s">
        <v>231</v>
      </c>
      <c r="BM526" s="156" t="s">
        <v>1084</v>
      </c>
    </row>
    <row r="527" spans="1:65" s="12" customFormat="1" ht="22.9" customHeight="1">
      <c r="B527" s="131"/>
      <c r="D527" s="132" t="s">
        <v>75</v>
      </c>
      <c r="E527" s="142" t="s">
        <v>1085</v>
      </c>
      <c r="F527" s="142" t="s">
        <v>1086</v>
      </c>
      <c r="I527" s="134"/>
      <c r="J527" s="143">
        <f>BK527</f>
        <v>0</v>
      </c>
      <c r="L527" s="131"/>
      <c r="M527" s="136"/>
      <c r="N527" s="137"/>
      <c r="O527" s="137"/>
      <c r="P527" s="138">
        <f>P528</f>
        <v>0</v>
      </c>
      <c r="Q527" s="137"/>
      <c r="R527" s="138">
        <f>R528</f>
        <v>0</v>
      </c>
      <c r="S527" s="137"/>
      <c r="T527" s="139">
        <f>T528</f>
        <v>0</v>
      </c>
      <c r="AR527" s="132" t="s">
        <v>84</v>
      </c>
      <c r="AT527" s="140" t="s">
        <v>75</v>
      </c>
      <c r="AU527" s="140" t="s">
        <v>82</v>
      </c>
      <c r="AY527" s="132" t="s">
        <v>151</v>
      </c>
      <c r="BK527" s="141">
        <f>BK528</f>
        <v>0</v>
      </c>
    </row>
    <row r="528" spans="1:65" s="2" customFormat="1" ht="16.5" customHeight="1">
      <c r="A528" s="32"/>
      <c r="B528" s="144"/>
      <c r="C528" s="145" t="s">
        <v>1087</v>
      </c>
      <c r="D528" s="145" t="s">
        <v>153</v>
      </c>
      <c r="E528" s="146" t="s">
        <v>1088</v>
      </c>
      <c r="F528" s="147" t="s">
        <v>1086</v>
      </c>
      <c r="G528" s="148" t="s">
        <v>1011</v>
      </c>
      <c r="H528" s="149">
        <v>1</v>
      </c>
      <c r="I528" s="150"/>
      <c r="J528" s="151">
        <f>ROUND(I528*H528,2)</f>
        <v>0</v>
      </c>
      <c r="K528" s="147" t="s">
        <v>1</v>
      </c>
      <c r="L528" s="33"/>
      <c r="M528" s="152" t="s">
        <v>1</v>
      </c>
      <c r="N528" s="153" t="s">
        <v>41</v>
      </c>
      <c r="O528" s="58"/>
      <c r="P528" s="154">
        <f>O528*H528</f>
        <v>0</v>
      </c>
      <c r="Q528" s="154">
        <v>0</v>
      </c>
      <c r="R528" s="154">
        <f>Q528*H528</f>
        <v>0</v>
      </c>
      <c r="S528" s="154">
        <v>0</v>
      </c>
      <c r="T528" s="155">
        <f>S528*H528</f>
        <v>0</v>
      </c>
      <c r="U528" s="32"/>
      <c r="V528" s="32"/>
      <c r="W528" s="32"/>
      <c r="X528" s="32"/>
      <c r="Y528" s="32"/>
      <c r="Z528" s="32"/>
      <c r="AA528" s="32"/>
      <c r="AB528" s="32"/>
      <c r="AC528" s="32"/>
      <c r="AD528" s="32"/>
      <c r="AE528" s="32"/>
      <c r="AR528" s="156" t="s">
        <v>231</v>
      </c>
      <c r="AT528" s="156" t="s">
        <v>153</v>
      </c>
      <c r="AU528" s="156" t="s">
        <v>84</v>
      </c>
      <c r="AY528" s="17" t="s">
        <v>151</v>
      </c>
      <c r="BE528" s="157">
        <f>IF(N528="základní",J528,0)</f>
        <v>0</v>
      </c>
      <c r="BF528" s="157">
        <f>IF(N528="snížená",J528,0)</f>
        <v>0</v>
      </c>
      <c r="BG528" s="157">
        <f>IF(N528="zákl. přenesená",J528,0)</f>
        <v>0</v>
      </c>
      <c r="BH528" s="157">
        <f>IF(N528="sníž. přenesená",J528,0)</f>
        <v>0</v>
      </c>
      <c r="BI528" s="157">
        <f>IF(N528="nulová",J528,0)</f>
        <v>0</v>
      </c>
      <c r="BJ528" s="17" t="s">
        <v>82</v>
      </c>
      <c r="BK528" s="157">
        <f>ROUND(I528*H528,2)</f>
        <v>0</v>
      </c>
      <c r="BL528" s="17" t="s">
        <v>231</v>
      </c>
      <c r="BM528" s="156" t="s">
        <v>1089</v>
      </c>
    </row>
    <row r="529" spans="1:65" s="12" customFormat="1" ht="22.9" customHeight="1">
      <c r="B529" s="131"/>
      <c r="D529" s="132" t="s">
        <v>75</v>
      </c>
      <c r="E529" s="142" t="s">
        <v>1090</v>
      </c>
      <c r="F529" s="142" t="s">
        <v>1091</v>
      </c>
      <c r="I529" s="134"/>
      <c r="J529" s="143">
        <f>BK529</f>
        <v>0</v>
      </c>
      <c r="L529" s="131"/>
      <c r="M529" s="136"/>
      <c r="N529" s="137"/>
      <c r="O529" s="137"/>
      <c r="P529" s="138">
        <f>SUM(P530:P535)</f>
        <v>0</v>
      </c>
      <c r="Q529" s="137"/>
      <c r="R529" s="138">
        <f>SUM(R530:R535)</f>
        <v>0.27037788000000001</v>
      </c>
      <c r="S529" s="137"/>
      <c r="T529" s="139">
        <f>SUM(T530:T535)</f>
        <v>0</v>
      </c>
      <c r="AR529" s="132" t="s">
        <v>84</v>
      </c>
      <c r="AT529" s="140" t="s">
        <v>75</v>
      </c>
      <c r="AU529" s="140" t="s">
        <v>82</v>
      </c>
      <c r="AY529" s="132" t="s">
        <v>151</v>
      </c>
      <c r="BK529" s="141">
        <f>SUM(BK530:BK535)</f>
        <v>0</v>
      </c>
    </row>
    <row r="530" spans="1:65" s="2" customFormat="1" ht="21.75" customHeight="1">
      <c r="A530" s="32"/>
      <c r="B530" s="144"/>
      <c r="C530" s="145" t="s">
        <v>1092</v>
      </c>
      <c r="D530" s="145" t="s">
        <v>153</v>
      </c>
      <c r="E530" s="146" t="s">
        <v>1093</v>
      </c>
      <c r="F530" s="147" t="s">
        <v>1094</v>
      </c>
      <c r="G530" s="148" t="s">
        <v>204</v>
      </c>
      <c r="H530" s="149">
        <v>34</v>
      </c>
      <c r="I530" s="150"/>
      <c r="J530" s="151">
        <f>ROUND(I530*H530,2)</f>
        <v>0</v>
      </c>
      <c r="K530" s="147" t="s">
        <v>1</v>
      </c>
      <c r="L530" s="33"/>
      <c r="M530" s="152" t="s">
        <v>1</v>
      </c>
      <c r="N530" s="153" t="s">
        <v>41</v>
      </c>
      <c r="O530" s="58"/>
      <c r="P530" s="154">
        <f>O530*H530</f>
        <v>0</v>
      </c>
      <c r="Q530" s="154">
        <v>0</v>
      </c>
      <c r="R530" s="154">
        <f>Q530*H530</f>
        <v>0</v>
      </c>
      <c r="S530" s="154">
        <v>0</v>
      </c>
      <c r="T530" s="155">
        <f>S530*H530</f>
        <v>0</v>
      </c>
      <c r="U530" s="32"/>
      <c r="V530" s="32"/>
      <c r="W530" s="32"/>
      <c r="X530" s="32"/>
      <c r="Y530" s="32"/>
      <c r="Z530" s="32"/>
      <c r="AA530" s="32"/>
      <c r="AB530" s="32"/>
      <c r="AC530" s="32"/>
      <c r="AD530" s="32"/>
      <c r="AE530" s="32"/>
      <c r="AR530" s="156" t="s">
        <v>158</v>
      </c>
      <c r="AT530" s="156" t="s">
        <v>153</v>
      </c>
      <c r="AU530" s="156" t="s">
        <v>84</v>
      </c>
      <c r="AY530" s="17" t="s">
        <v>151</v>
      </c>
      <c r="BE530" s="157">
        <f>IF(N530="základní",J530,0)</f>
        <v>0</v>
      </c>
      <c r="BF530" s="157">
        <f>IF(N530="snížená",J530,0)</f>
        <v>0</v>
      </c>
      <c r="BG530" s="157">
        <f>IF(N530="zákl. přenesená",J530,0)</f>
        <v>0</v>
      </c>
      <c r="BH530" s="157">
        <f>IF(N530="sníž. přenesená",J530,0)</f>
        <v>0</v>
      </c>
      <c r="BI530" s="157">
        <f>IF(N530="nulová",J530,0)</f>
        <v>0</v>
      </c>
      <c r="BJ530" s="17" t="s">
        <v>82</v>
      </c>
      <c r="BK530" s="157">
        <f>ROUND(I530*H530,2)</f>
        <v>0</v>
      </c>
      <c r="BL530" s="17" t="s">
        <v>158</v>
      </c>
      <c r="BM530" s="156" t="s">
        <v>1095</v>
      </c>
    </row>
    <row r="531" spans="1:65" s="13" customFormat="1">
      <c r="B531" s="158"/>
      <c r="D531" s="159" t="s">
        <v>160</v>
      </c>
      <c r="E531" s="160" t="s">
        <v>1</v>
      </c>
      <c r="F531" s="161" t="s">
        <v>1096</v>
      </c>
      <c r="H531" s="162">
        <v>34</v>
      </c>
      <c r="I531" s="163"/>
      <c r="L531" s="158"/>
      <c r="M531" s="164"/>
      <c r="N531" s="165"/>
      <c r="O531" s="165"/>
      <c r="P531" s="165"/>
      <c r="Q531" s="165"/>
      <c r="R531" s="165"/>
      <c r="S531" s="165"/>
      <c r="T531" s="166"/>
      <c r="AT531" s="160" t="s">
        <v>160</v>
      </c>
      <c r="AU531" s="160" t="s">
        <v>84</v>
      </c>
      <c r="AV531" s="13" t="s">
        <v>84</v>
      </c>
      <c r="AW531" s="13" t="s">
        <v>33</v>
      </c>
      <c r="AX531" s="13" t="s">
        <v>82</v>
      </c>
      <c r="AY531" s="160" t="s">
        <v>151</v>
      </c>
    </row>
    <row r="532" spans="1:65" s="2" customFormat="1" ht="24.2" customHeight="1">
      <c r="A532" s="32"/>
      <c r="B532" s="144"/>
      <c r="C532" s="145" t="s">
        <v>1097</v>
      </c>
      <c r="D532" s="145" t="s">
        <v>153</v>
      </c>
      <c r="E532" s="146" t="s">
        <v>1098</v>
      </c>
      <c r="F532" s="147" t="s">
        <v>1099</v>
      </c>
      <c r="G532" s="148" t="s">
        <v>164</v>
      </c>
      <c r="H532" s="149">
        <v>15.545999999999999</v>
      </c>
      <c r="I532" s="150"/>
      <c r="J532" s="151">
        <f>ROUND(I532*H532,2)</f>
        <v>0</v>
      </c>
      <c r="K532" s="147" t="s">
        <v>157</v>
      </c>
      <c r="L532" s="33"/>
      <c r="M532" s="152" t="s">
        <v>1</v>
      </c>
      <c r="N532" s="153" t="s">
        <v>41</v>
      </c>
      <c r="O532" s="58"/>
      <c r="P532" s="154">
        <f>O532*H532</f>
        <v>0</v>
      </c>
      <c r="Q532" s="154">
        <v>1.5740000000000001E-2</v>
      </c>
      <c r="R532" s="154">
        <f>Q532*H532</f>
        <v>0.24469404</v>
      </c>
      <c r="S532" s="154">
        <v>0</v>
      </c>
      <c r="T532" s="155">
        <f>S532*H532</f>
        <v>0</v>
      </c>
      <c r="U532" s="32"/>
      <c r="V532" s="32"/>
      <c r="W532" s="32"/>
      <c r="X532" s="32"/>
      <c r="Y532" s="32"/>
      <c r="Z532" s="32"/>
      <c r="AA532" s="32"/>
      <c r="AB532" s="32"/>
      <c r="AC532" s="32"/>
      <c r="AD532" s="32"/>
      <c r="AE532" s="32"/>
      <c r="AR532" s="156" t="s">
        <v>231</v>
      </c>
      <c r="AT532" s="156" t="s">
        <v>153</v>
      </c>
      <c r="AU532" s="156" t="s">
        <v>84</v>
      </c>
      <c r="AY532" s="17" t="s">
        <v>151</v>
      </c>
      <c r="BE532" s="157">
        <f>IF(N532="základní",J532,0)</f>
        <v>0</v>
      </c>
      <c r="BF532" s="157">
        <f>IF(N532="snížená",J532,0)</f>
        <v>0</v>
      </c>
      <c r="BG532" s="157">
        <f>IF(N532="zákl. přenesená",J532,0)</f>
        <v>0</v>
      </c>
      <c r="BH532" s="157">
        <f>IF(N532="sníž. přenesená",J532,0)</f>
        <v>0</v>
      </c>
      <c r="BI532" s="157">
        <f>IF(N532="nulová",J532,0)</f>
        <v>0</v>
      </c>
      <c r="BJ532" s="17" t="s">
        <v>82</v>
      </c>
      <c r="BK532" s="157">
        <f>ROUND(I532*H532,2)</f>
        <v>0</v>
      </c>
      <c r="BL532" s="17" t="s">
        <v>231</v>
      </c>
      <c r="BM532" s="156" t="s">
        <v>1100</v>
      </c>
    </row>
    <row r="533" spans="1:65" s="13" customFormat="1">
      <c r="B533" s="158"/>
      <c r="D533" s="159" t="s">
        <v>160</v>
      </c>
      <c r="E533" s="160" t="s">
        <v>1</v>
      </c>
      <c r="F533" s="161" t="s">
        <v>1101</v>
      </c>
      <c r="H533" s="162">
        <v>15.545999999999999</v>
      </c>
      <c r="I533" s="163"/>
      <c r="L533" s="158"/>
      <c r="M533" s="164"/>
      <c r="N533" s="165"/>
      <c r="O533" s="165"/>
      <c r="P533" s="165"/>
      <c r="Q533" s="165"/>
      <c r="R533" s="165"/>
      <c r="S533" s="165"/>
      <c r="T533" s="166"/>
      <c r="AT533" s="160" t="s">
        <v>160</v>
      </c>
      <c r="AU533" s="160" t="s">
        <v>84</v>
      </c>
      <c r="AV533" s="13" t="s">
        <v>84</v>
      </c>
      <c r="AW533" s="13" t="s">
        <v>33</v>
      </c>
      <c r="AX533" s="13" t="s">
        <v>82</v>
      </c>
      <c r="AY533" s="160" t="s">
        <v>151</v>
      </c>
    </row>
    <row r="534" spans="1:65" s="2" customFormat="1" ht="24.2" customHeight="1">
      <c r="A534" s="32"/>
      <c r="B534" s="144"/>
      <c r="C534" s="145" t="s">
        <v>1102</v>
      </c>
      <c r="D534" s="145" t="s">
        <v>153</v>
      </c>
      <c r="E534" s="146" t="s">
        <v>1103</v>
      </c>
      <c r="F534" s="147" t="s">
        <v>1104</v>
      </c>
      <c r="G534" s="148" t="s">
        <v>164</v>
      </c>
      <c r="H534" s="149">
        <v>3.2759999999999998</v>
      </c>
      <c r="I534" s="150"/>
      <c r="J534" s="151">
        <f>ROUND(I534*H534,2)</f>
        <v>0</v>
      </c>
      <c r="K534" s="147" t="s">
        <v>1</v>
      </c>
      <c r="L534" s="33"/>
      <c r="M534" s="152" t="s">
        <v>1</v>
      </c>
      <c r="N534" s="153" t="s">
        <v>41</v>
      </c>
      <c r="O534" s="58"/>
      <c r="P534" s="154">
        <f>O534*H534</f>
        <v>0</v>
      </c>
      <c r="Q534" s="154">
        <v>7.8399999999999997E-3</v>
      </c>
      <c r="R534" s="154">
        <f>Q534*H534</f>
        <v>2.5683839999999996E-2</v>
      </c>
      <c r="S534" s="154">
        <v>0</v>
      </c>
      <c r="T534" s="155">
        <f>S534*H534</f>
        <v>0</v>
      </c>
      <c r="U534" s="32"/>
      <c r="V534" s="32"/>
      <c r="W534" s="32"/>
      <c r="X534" s="32"/>
      <c r="Y534" s="32"/>
      <c r="Z534" s="32"/>
      <c r="AA534" s="32"/>
      <c r="AB534" s="32"/>
      <c r="AC534" s="32"/>
      <c r="AD534" s="32"/>
      <c r="AE534" s="32"/>
      <c r="AR534" s="156" t="s">
        <v>231</v>
      </c>
      <c r="AT534" s="156" t="s">
        <v>153</v>
      </c>
      <c r="AU534" s="156" t="s">
        <v>84</v>
      </c>
      <c r="AY534" s="17" t="s">
        <v>151</v>
      </c>
      <c r="BE534" s="157">
        <f>IF(N534="základní",J534,0)</f>
        <v>0</v>
      </c>
      <c r="BF534" s="157">
        <f>IF(N534="snížená",J534,0)</f>
        <v>0</v>
      </c>
      <c r="BG534" s="157">
        <f>IF(N534="zákl. přenesená",J534,0)</f>
        <v>0</v>
      </c>
      <c r="BH534" s="157">
        <f>IF(N534="sníž. přenesená",J534,0)</f>
        <v>0</v>
      </c>
      <c r="BI534" s="157">
        <f>IF(N534="nulová",J534,0)</f>
        <v>0</v>
      </c>
      <c r="BJ534" s="17" t="s">
        <v>82</v>
      </c>
      <c r="BK534" s="157">
        <f>ROUND(I534*H534,2)</f>
        <v>0</v>
      </c>
      <c r="BL534" s="17" t="s">
        <v>231</v>
      </c>
      <c r="BM534" s="156" t="s">
        <v>1105</v>
      </c>
    </row>
    <row r="535" spans="1:65" s="2" customFormat="1" ht="24.2" customHeight="1">
      <c r="A535" s="32"/>
      <c r="B535" s="144"/>
      <c r="C535" s="145" t="s">
        <v>1106</v>
      </c>
      <c r="D535" s="145" t="s">
        <v>153</v>
      </c>
      <c r="E535" s="146" t="s">
        <v>1107</v>
      </c>
      <c r="F535" s="147" t="s">
        <v>1108</v>
      </c>
      <c r="G535" s="148" t="s">
        <v>211</v>
      </c>
      <c r="H535" s="149">
        <v>0.27</v>
      </c>
      <c r="I535" s="150"/>
      <c r="J535" s="151">
        <f>ROUND(I535*H535,2)</f>
        <v>0</v>
      </c>
      <c r="K535" s="147" t="s">
        <v>157</v>
      </c>
      <c r="L535" s="33"/>
      <c r="M535" s="152" t="s">
        <v>1</v>
      </c>
      <c r="N535" s="153" t="s">
        <v>41</v>
      </c>
      <c r="O535" s="58"/>
      <c r="P535" s="154">
        <f>O535*H535</f>
        <v>0</v>
      </c>
      <c r="Q535" s="154">
        <v>0</v>
      </c>
      <c r="R535" s="154">
        <f>Q535*H535</f>
        <v>0</v>
      </c>
      <c r="S535" s="154">
        <v>0</v>
      </c>
      <c r="T535" s="155">
        <f>S535*H535</f>
        <v>0</v>
      </c>
      <c r="U535" s="32"/>
      <c r="V535" s="32"/>
      <c r="W535" s="32"/>
      <c r="X535" s="32"/>
      <c r="Y535" s="32"/>
      <c r="Z535" s="32"/>
      <c r="AA535" s="32"/>
      <c r="AB535" s="32"/>
      <c r="AC535" s="32"/>
      <c r="AD535" s="32"/>
      <c r="AE535" s="32"/>
      <c r="AR535" s="156" t="s">
        <v>231</v>
      </c>
      <c r="AT535" s="156" t="s">
        <v>153</v>
      </c>
      <c r="AU535" s="156" t="s">
        <v>84</v>
      </c>
      <c r="AY535" s="17" t="s">
        <v>151</v>
      </c>
      <c r="BE535" s="157">
        <f>IF(N535="základní",J535,0)</f>
        <v>0</v>
      </c>
      <c r="BF535" s="157">
        <f>IF(N535="snížená",J535,0)</f>
        <v>0</v>
      </c>
      <c r="BG535" s="157">
        <f>IF(N535="zákl. přenesená",J535,0)</f>
        <v>0</v>
      </c>
      <c r="BH535" s="157">
        <f>IF(N535="sníž. přenesená",J535,0)</f>
        <v>0</v>
      </c>
      <c r="BI535" s="157">
        <f>IF(N535="nulová",J535,0)</f>
        <v>0</v>
      </c>
      <c r="BJ535" s="17" t="s">
        <v>82</v>
      </c>
      <c r="BK535" s="157">
        <f>ROUND(I535*H535,2)</f>
        <v>0</v>
      </c>
      <c r="BL535" s="17" t="s">
        <v>231</v>
      </c>
      <c r="BM535" s="156" t="s">
        <v>1109</v>
      </c>
    </row>
    <row r="536" spans="1:65" s="12" customFormat="1" ht="22.9" customHeight="1">
      <c r="B536" s="131"/>
      <c r="D536" s="132" t="s">
        <v>75</v>
      </c>
      <c r="E536" s="142" t="s">
        <v>1110</v>
      </c>
      <c r="F536" s="142" t="s">
        <v>1111</v>
      </c>
      <c r="I536" s="134"/>
      <c r="J536" s="143">
        <f>BK536</f>
        <v>0</v>
      </c>
      <c r="L536" s="131"/>
      <c r="M536" s="136"/>
      <c r="N536" s="137"/>
      <c r="O536" s="137"/>
      <c r="P536" s="138">
        <f>SUM(P537:P539)</f>
        <v>0</v>
      </c>
      <c r="Q536" s="137"/>
      <c r="R536" s="138">
        <f>SUM(R537:R539)</f>
        <v>0.60579000000000005</v>
      </c>
      <c r="S536" s="137"/>
      <c r="T536" s="139">
        <f>SUM(T537:T539)</f>
        <v>0</v>
      </c>
      <c r="AR536" s="132" t="s">
        <v>84</v>
      </c>
      <c r="AT536" s="140" t="s">
        <v>75</v>
      </c>
      <c r="AU536" s="140" t="s">
        <v>82</v>
      </c>
      <c r="AY536" s="132" t="s">
        <v>151</v>
      </c>
      <c r="BK536" s="141">
        <f>SUM(BK537:BK539)</f>
        <v>0</v>
      </c>
    </row>
    <row r="537" spans="1:65" s="2" customFormat="1" ht="24.2" customHeight="1">
      <c r="A537" s="32"/>
      <c r="B537" s="144"/>
      <c r="C537" s="145" t="s">
        <v>1112</v>
      </c>
      <c r="D537" s="145" t="s">
        <v>153</v>
      </c>
      <c r="E537" s="146" t="s">
        <v>1113</v>
      </c>
      <c r="F537" s="147" t="s">
        <v>1114</v>
      </c>
      <c r="G537" s="148" t="s">
        <v>164</v>
      </c>
      <c r="H537" s="149">
        <v>47.7</v>
      </c>
      <c r="I537" s="150"/>
      <c r="J537" s="151">
        <f>ROUND(I537*H537,2)</f>
        <v>0</v>
      </c>
      <c r="K537" s="147" t="s">
        <v>157</v>
      </c>
      <c r="L537" s="33"/>
      <c r="M537" s="152" t="s">
        <v>1</v>
      </c>
      <c r="N537" s="153" t="s">
        <v>41</v>
      </c>
      <c r="O537" s="58"/>
      <c r="P537" s="154">
        <f>O537*H537</f>
        <v>0</v>
      </c>
      <c r="Q537" s="154">
        <v>1.26E-2</v>
      </c>
      <c r="R537" s="154">
        <f>Q537*H537</f>
        <v>0.60102</v>
      </c>
      <c r="S537" s="154">
        <v>0</v>
      </c>
      <c r="T537" s="155">
        <f>S537*H537</f>
        <v>0</v>
      </c>
      <c r="U537" s="32"/>
      <c r="V537" s="32"/>
      <c r="W537" s="32"/>
      <c r="X537" s="32"/>
      <c r="Y537" s="32"/>
      <c r="Z537" s="32"/>
      <c r="AA537" s="32"/>
      <c r="AB537" s="32"/>
      <c r="AC537" s="32"/>
      <c r="AD537" s="32"/>
      <c r="AE537" s="32"/>
      <c r="AR537" s="156" t="s">
        <v>231</v>
      </c>
      <c r="AT537" s="156" t="s">
        <v>153</v>
      </c>
      <c r="AU537" s="156" t="s">
        <v>84</v>
      </c>
      <c r="AY537" s="17" t="s">
        <v>151</v>
      </c>
      <c r="BE537" s="157">
        <f>IF(N537="základní",J537,0)</f>
        <v>0</v>
      </c>
      <c r="BF537" s="157">
        <f>IF(N537="snížená",J537,0)</f>
        <v>0</v>
      </c>
      <c r="BG537" s="157">
        <f>IF(N537="zákl. přenesená",J537,0)</f>
        <v>0</v>
      </c>
      <c r="BH537" s="157">
        <f>IF(N537="sníž. přenesená",J537,0)</f>
        <v>0</v>
      </c>
      <c r="BI537" s="157">
        <f>IF(N537="nulová",J537,0)</f>
        <v>0</v>
      </c>
      <c r="BJ537" s="17" t="s">
        <v>82</v>
      </c>
      <c r="BK537" s="157">
        <f>ROUND(I537*H537,2)</f>
        <v>0</v>
      </c>
      <c r="BL537" s="17" t="s">
        <v>231</v>
      </c>
      <c r="BM537" s="156" t="s">
        <v>1115</v>
      </c>
    </row>
    <row r="538" spans="1:65" s="2" customFormat="1" ht="16.5" customHeight="1">
      <c r="A538" s="32"/>
      <c r="B538" s="144"/>
      <c r="C538" s="145" t="s">
        <v>1116</v>
      </c>
      <c r="D538" s="145" t="s">
        <v>153</v>
      </c>
      <c r="E538" s="146" t="s">
        <v>1117</v>
      </c>
      <c r="F538" s="147" t="s">
        <v>1118</v>
      </c>
      <c r="G538" s="148" t="s">
        <v>164</v>
      </c>
      <c r="H538" s="149">
        <v>47.7</v>
      </c>
      <c r="I538" s="150"/>
      <c r="J538" s="151">
        <f>ROUND(I538*H538,2)</f>
        <v>0</v>
      </c>
      <c r="K538" s="147" t="s">
        <v>157</v>
      </c>
      <c r="L538" s="33"/>
      <c r="M538" s="152" t="s">
        <v>1</v>
      </c>
      <c r="N538" s="153" t="s">
        <v>41</v>
      </c>
      <c r="O538" s="58"/>
      <c r="P538" s="154">
        <f>O538*H538</f>
        <v>0</v>
      </c>
      <c r="Q538" s="154">
        <v>1E-4</v>
      </c>
      <c r="R538" s="154">
        <f>Q538*H538</f>
        <v>4.7700000000000008E-3</v>
      </c>
      <c r="S538" s="154">
        <v>0</v>
      </c>
      <c r="T538" s="155">
        <f>S538*H538</f>
        <v>0</v>
      </c>
      <c r="U538" s="32"/>
      <c r="V538" s="32"/>
      <c r="W538" s="32"/>
      <c r="X538" s="32"/>
      <c r="Y538" s="32"/>
      <c r="Z538" s="32"/>
      <c r="AA538" s="32"/>
      <c r="AB538" s="32"/>
      <c r="AC538" s="32"/>
      <c r="AD538" s="32"/>
      <c r="AE538" s="32"/>
      <c r="AR538" s="156" t="s">
        <v>231</v>
      </c>
      <c r="AT538" s="156" t="s">
        <v>153</v>
      </c>
      <c r="AU538" s="156" t="s">
        <v>84</v>
      </c>
      <c r="AY538" s="17" t="s">
        <v>151</v>
      </c>
      <c r="BE538" s="157">
        <f>IF(N538="základní",J538,0)</f>
        <v>0</v>
      </c>
      <c r="BF538" s="157">
        <f>IF(N538="snížená",J538,0)</f>
        <v>0</v>
      </c>
      <c r="BG538" s="157">
        <f>IF(N538="zákl. přenesená",J538,0)</f>
        <v>0</v>
      </c>
      <c r="BH538" s="157">
        <f>IF(N538="sníž. přenesená",J538,0)</f>
        <v>0</v>
      </c>
      <c r="BI538" s="157">
        <f>IF(N538="nulová",J538,0)</f>
        <v>0</v>
      </c>
      <c r="BJ538" s="17" t="s">
        <v>82</v>
      </c>
      <c r="BK538" s="157">
        <f>ROUND(I538*H538,2)</f>
        <v>0</v>
      </c>
      <c r="BL538" s="17" t="s">
        <v>231</v>
      </c>
      <c r="BM538" s="156" t="s">
        <v>1119</v>
      </c>
    </row>
    <row r="539" spans="1:65" s="2" customFormat="1" ht="24.2" customHeight="1">
      <c r="A539" s="32"/>
      <c r="B539" s="144"/>
      <c r="C539" s="145" t="s">
        <v>1120</v>
      </c>
      <c r="D539" s="145" t="s">
        <v>153</v>
      </c>
      <c r="E539" s="146" t="s">
        <v>1121</v>
      </c>
      <c r="F539" s="147" t="s">
        <v>1122</v>
      </c>
      <c r="G539" s="148" t="s">
        <v>211</v>
      </c>
      <c r="H539" s="149">
        <v>0.60599999999999998</v>
      </c>
      <c r="I539" s="150"/>
      <c r="J539" s="151">
        <f>ROUND(I539*H539,2)</f>
        <v>0</v>
      </c>
      <c r="K539" s="147" t="s">
        <v>157</v>
      </c>
      <c r="L539" s="33"/>
      <c r="M539" s="152" t="s">
        <v>1</v>
      </c>
      <c r="N539" s="153" t="s">
        <v>41</v>
      </c>
      <c r="O539" s="58"/>
      <c r="P539" s="154">
        <f>O539*H539</f>
        <v>0</v>
      </c>
      <c r="Q539" s="154">
        <v>0</v>
      </c>
      <c r="R539" s="154">
        <f>Q539*H539</f>
        <v>0</v>
      </c>
      <c r="S539" s="154">
        <v>0</v>
      </c>
      <c r="T539" s="155">
        <f>S539*H539</f>
        <v>0</v>
      </c>
      <c r="U539" s="32"/>
      <c r="V539" s="32"/>
      <c r="W539" s="32"/>
      <c r="X539" s="32"/>
      <c r="Y539" s="32"/>
      <c r="Z539" s="32"/>
      <c r="AA539" s="32"/>
      <c r="AB539" s="32"/>
      <c r="AC539" s="32"/>
      <c r="AD539" s="32"/>
      <c r="AE539" s="32"/>
      <c r="AR539" s="156" t="s">
        <v>231</v>
      </c>
      <c r="AT539" s="156" t="s">
        <v>153</v>
      </c>
      <c r="AU539" s="156" t="s">
        <v>84</v>
      </c>
      <c r="AY539" s="17" t="s">
        <v>151</v>
      </c>
      <c r="BE539" s="157">
        <f>IF(N539="základní",J539,0)</f>
        <v>0</v>
      </c>
      <c r="BF539" s="157">
        <f>IF(N539="snížená",J539,0)</f>
        <v>0</v>
      </c>
      <c r="BG539" s="157">
        <f>IF(N539="zákl. přenesená",J539,0)</f>
        <v>0</v>
      </c>
      <c r="BH539" s="157">
        <f>IF(N539="sníž. přenesená",J539,0)</f>
        <v>0</v>
      </c>
      <c r="BI539" s="157">
        <f>IF(N539="nulová",J539,0)</f>
        <v>0</v>
      </c>
      <c r="BJ539" s="17" t="s">
        <v>82</v>
      </c>
      <c r="BK539" s="157">
        <f>ROUND(I539*H539,2)</f>
        <v>0</v>
      </c>
      <c r="BL539" s="17" t="s">
        <v>231</v>
      </c>
      <c r="BM539" s="156" t="s">
        <v>1123</v>
      </c>
    </row>
    <row r="540" spans="1:65" s="12" customFormat="1" ht="22.9" customHeight="1">
      <c r="B540" s="131"/>
      <c r="D540" s="132" t="s">
        <v>75</v>
      </c>
      <c r="E540" s="142" t="s">
        <v>1124</v>
      </c>
      <c r="F540" s="142" t="s">
        <v>1125</v>
      </c>
      <c r="I540" s="134"/>
      <c r="J540" s="143">
        <f>BK540</f>
        <v>0</v>
      </c>
      <c r="L540" s="131"/>
      <c r="M540" s="136"/>
      <c r="N540" s="137"/>
      <c r="O540" s="137"/>
      <c r="P540" s="138">
        <f>SUM(P541:P566)</f>
        <v>0</v>
      </c>
      <c r="Q540" s="137"/>
      <c r="R540" s="138">
        <f>SUM(R541:R566)</f>
        <v>0.31476540000000003</v>
      </c>
      <c r="S540" s="137"/>
      <c r="T540" s="139">
        <f>SUM(T541:T566)</f>
        <v>9.05001E-2</v>
      </c>
      <c r="AR540" s="132" t="s">
        <v>84</v>
      </c>
      <c r="AT540" s="140" t="s">
        <v>75</v>
      </c>
      <c r="AU540" s="140" t="s">
        <v>82</v>
      </c>
      <c r="AY540" s="132" t="s">
        <v>151</v>
      </c>
      <c r="BK540" s="141">
        <f>SUM(BK541:BK566)</f>
        <v>0</v>
      </c>
    </row>
    <row r="541" spans="1:65" s="2" customFormat="1" ht="16.5" customHeight="1">
      <c r="A541" s="32"/>
      <c r="B541" s="144"/>
      <c r="C541" s="145" t="s">
        <v>1126</v>
      </c>
      <c r="D541" s="145" t="s">
        <v>153</v>
      </c>
      <c r="E541" s="146" t="s">
        <v>1127</v>
      </c>
      <c r="F541" s="147" t="s">
        <v>1128</v>
      </c>
      <c r="G541" s="148" t="s">
        <v>204</v>
      </c>
      <c r="H541" s="149">
        <v>13.15</v>
      </c>
      <c r="I541" s="150"/>
      <c r="J541" s="151">
        <f>ROUND(I541*H541,2)</f>
        <v>0</v>
      </c>
      <c r="K541" s="147" t="s">
        <v>157</v>
      </c>
      <c r="L541" s="33"/>
      <c r="M541" s="152" t="s">
        <v>1</v>
      </c>
      <c r="N541" s="153" t="s">
        <v>41</v>
      </c>
      <c r="O541" s="58"/>
      <c r="P541" s="154">
        <f>O541*H541</f>
        <v>0</v>
      </c>
      <c r="Q541" s="154">
        <v>0</v>
      </c>
      <c r="R541" s="154">
        <f>Q541*H541</f>
        <v>0</v>
      </c>
      <c r="S541" s="154">
        <v>1.6999999999999999E-3</v>
      </c>
      <c r="T541" s="155">
        <f>S541*H541</f>
        <v>2.2355E-2</v>
      </c>
      <c r="U541" s="32"/>
      <c r="V541" s="32"/>
      <c r="W541" s="32"/>
      <c r="X541" s="32"/>
      <c r="Y541" s="32"/>
      <c r="Z541" s="32"/>
      <c r="AA541" s="32"/>
      <c r="AB541" s="32"/>
      <c r="AC541" s="32"/>
      <c r="AD541" s="32"/>
      <c r="AE541" s="32"/>
      <c r="AR541" s="156" t="s">
        <v>231</v>
      </c>
      <c r="AT541" s="156" t="s">
        <v>153</v>
      </c>
      <c r="AU541" s="156" t="s">
        <v>84</v>
      </c>
      <c r="AY541" s="17" t="s">
        <v>151</v>
      </c>
      <c r="BE541" s="157">
        <f>IF(N541="základní",J541,0)</f>
        <v>0</v>
      </c>
      <c r="BF541" s="157">
        <f>IF(N541="snížená",J541,0)</f>
        <v>0</v>
      </c>
      <c r="BG541" s="157">
        <f>IF(N541="zákl. přenesená",J541,0)</f>
        <v>0</v>
      </c>
      <c r="BH541" s="157">
        <f>IF(N541="sníž. přenesená",J541,0)</f>
        <v>0</v>
      </c>
      <c r="BI541" s="157">
        <f>IF(N541="nulová",J541,0)</f>
        <v>0</v>
      </c>
      <c r="BJ541" s="17" t="s">
        <v>82</v>
      </c>
      <c r="BK541" s="157">
        <f>ROUND(I541*H541,2)</f>
        <v>0</v>
      </c>
      <c r="BL541" s="17" t="s">
        <v>231</v>
      </c>
      <c r="BM541" s="156" t="s">
        <v>1129</v>
      </c>
    </row>
    <row r="542" spans="1:65" s="2" customFormat="1" ht="24.2" customHeight="1">
      <c r="A542" s="32"/>
      <c r="B542" s="144"/>
      <c r="C542" s="145" t="s">
        <v>1130</v>
      </c>
      <c r="D542" s="145" t="s">
        <v>153</v>
      </c>
      <c r="E542" s="146" t="s">
        <v>1131</v>
      </c>
      <c r="F542" s="147" t="s">
        <v>1132</v>
      </c>
      <c r="G542" s="148" t="s">
        <v>204</v>
      </c>
      <c r="H542" s="149">
        <v>10.66</v>
      </c>
      <c r="I542" s="150"/>
      <c r="J542" s="151">
        <f>ROUND(I542*H542,2)</f>
        <v>0</v>
      </c>
      <c r="K542" s="147" t="s">
        <v>157</v>
      </c>
      <c r="L542" s="33"/>
      <c r="M542" s="152" t="s">
        <v>1</v>
      </c>
      <c r="N542" s="153" t="s">
        <v>41</v>
      </c>
      <c r="O542" s="58"/>
      <c r="P542" s="154">
        <f>O542*H542</f>
        <v>0</v>
      </c>
      <c r="Q542" s="154">
        <v>0</v>
      </c>
      <c r="R542" s="154">
        <f>Q542*H542</f>
        <v>0</v>
      </c>
      <c r="S542" s="154">
        <v>1.91E-3</v>
      </c>
      <c r="T542" s="155">
        <f>S542*H542</f>
        <v>2.03606E-2</v>
      </c>
      <c r="U542" s="32"/>
      <c r="V542" s="32"/>
      <c r="W542" s="32"/>
      <c r="X542" s="32"/>
      <c r="Y542" s="32"/>
      <c r="Z542" s="32"/>
      <c r="AA542" s="32"/>
      <c r="AB542" s="32"/>
      <c r="AC542" s="32"/>
      <c r="AD542" s="32"/>
      <c r="AE542" s="32"/>
      <c r="AR542" s="156" t="s">
        <v>231</v>
      </c>
      <c r="AT542" s="156" t="s">
        <v>153</v>
      </c>
      <c r="AU542" s="156" t="s">
        <v>84</v>
      </c>
      <c r="AY542" s="17" t="s">
        <v>151</v>
      </c>
      <c r="BE542" s="157">
        <f>IF(N542="základní",J542,0)</f>
        <v>0</v>
      </c>
      <c r="BF542" s="157">
        <f>IF(N542="snížená",J542,0)</f>
        <v>0</v>
      </c>
      <c r="BG542" s="157">
        <f>IF(N542="zákl. přenesená",J542,0)</f>
        <v>0</v>
      </c>
      <c r="BH542" s="157">
        <f>IF(N542="sníž. přenesená",J542,0)</f>
        <v>0</v>
      </c>
      <c r="BI542" s="157">
        <f>IF(N542="nulová",J542,0)</f>
        <v>0</v>
      </c>
      <c r="BJ542" s="17" t="s">
        <v>82</v>
      </c>
      <c r="BK542" s="157">
        <f>ROUND(I542*H542,2)</f>
        <v>0</v>
      </c>
      <c r="BL542" s="17" t="s">
        <v>231</v>
      </c>
      <c r="BM542" s="156" t="s">
        <v>1133</v>
      </c>
    </row>
    <row r="543" spans="1:65" s="13" customFormat="1">
      <c r="B543" s="158"/>
      <c r="D543" s="159" t="s">
        <v>160</v>
      </c>
      <c r="E543" s="160" t="s">
        <v>1</v>
      </c>
      <c r="F543" s="161" t="s">
        <v>1134</v>
      </c>
      <c r="H543" s="162">
        <v>10.66</v>
      </c>
      <c r="I543" s="163"/>
      <c r="L543" s="158"/>
      <c r="M543" s="164"/>
      <c r="N543" s="165"/>
      <c r="O543" s="165"/>
      <c r="P543" s="165"/>
      <c r="Q543" s="165"/>
      <c r="R543" s="165"/>
      <c r="S543" s="165"/>
      <c r="T543" s="166"/>
      <c r="AT543" s="160" t="s">
        <v>160</v>
      </c>
      <c r="AU543" s="160" t="s">
        <v>84</v>
      </c>
      <c r="AV543" s="13" t="s">
        <v>84</v>
      </c>
      <c r="AW543" s="13" t="s">
        <v>33</v>
      </c>
      <c r="AX543" s="13" t="s">
        <v>82</v>
      </c>
      <c r="AY543" s="160" t="s">
        <v>151</v>
      </c>
    </row>
    <row r="544" spans="1:65" s="2" customFormat="1" ht="16.5" customHeight="1">
      <c r="A544" s="32"/>
      <c r="B544" s="144"/>
      <c r="C544" s="145" t="s">
        <v>1135</v>
      </c>
      <c r="D544" s="145" t="s">
        <v>153</v>
      </c>
      <c r="E544" s="146" t="s">
        <v>1136</v>
      </c>
      <c r="F544" s="147" t="s">
        <v>1137</v>
      </c>
      <c r="G544" s="148" t="s">
        <v>204</v>
      </c>
      <c r="H544" s="149">
        <v>3.15</v>
      </c>
      <c r="I544" s="150"/>
      <c r="J544" s="151">
        <f>ROUND(I544*H544,2)</f>
        <v>0</v>
      </c>
      <c r="K544" s="147" t="s">
        <v>157</v>
      </c>
      <c r="L544" s="33"/>
      <c r="M544" s="152" t="s">
        <v>1</v>
      </c>
      <c r="N544" s="153" t="s">
        <v>41</v>
      </c>
      <c r="O544" s="58"/>
      <c r="P544" s="154">
        <f>O544*H544</f>
        <v>0</v>
      </c>
      <c r="Q544" s="154">
        <v>0</v>
      </c>
      <c r="R544" s="154">
        <f>Q544*H544</f>
        <v>0</v>
      </c>
      <c r="S544" s="154">
        <v>1.67E-3</v>
      </c>
      <c r="T544" s="155">
        <f>S544*H544</f>
        <v>5.2605000000000004E-3</v>
      </c>
      <c r="U544" s="32"/>
      <c r="V544" s="32"/>
      <c r="W544" s="32"/>
      <c r="X544" s="32"/>
      <c r="Y544" s="32"/>
      <c r="Z544" s="32"/>
      <c r="AA544" s="32"/>
      <c r="AB544" s="32"/>
      <c r="AC544" s="32"/>
      <c r="AD544" s="32"/>
      <c r="AE544" s="32"/>
      <c r="AR544" s="156" t="s">
        <v>231</v>
      </c>
      <c r="AT544" s="156" t="s">
        <v>153</v>
      </c>
      <c r="AU544" s="156" t="s">
        <v>84</v>
      </c>
      <c r="AY544" s="17" t="s">
        <v>151</v>
      </c>
      <c r="BE544" s="157">
        <f>IF(N544="základní",J544,0)</f>
        <v>0</v>
      </c>
      <c r="BF544" s="157">
        <f>IF(N544="snížená",J544,0)</f>
        <v>0</v>
      </c>
      <c r="BG544" s="157">
        <f>IF(N544="zákl. přenesená",J544,0)</f>
        <v>0</v>
      </c>
      <c r="BH544" s="157">
        <f>IF(N544="sníž. přenesená",J544,0)</f>
        <v>0</v>
      </c>
      <c r="BI544" s="157">
        <f>IF(N544="nulová",J544,0)</f>
        <v>0</v>
      </c>
      <c r="BJ544" s="17" t="s">
        <v>82</v>
      </c>
      <c r="BK544" s="157">
        <f>ROUND(I544*H544,2)</f>
        <v>0</v>
      </c>
      <c r="BL544" s="17" t="s">
        <v>231</v>
      </c>
      <c r="BM544" s="156" t="s">
        <v>1138</v>
      </c>
    </row>
    <row r="545" spans="1:65" s="13" customFormat="1">
      <c r="B545" s="158"/>
      <c r="D545" s="159" t="s">
        <v>160</v>
      </c>
      <c r="E545" s="160" t="s">
        <v>1</v>
      </c>
      <c r="F545" s="161" t="s">
        <v>1139</v>
      </c>
      <c r="H545" s="162">
        <v>3.15</v>
      </c>
      <c r="I545" s="163"/>
      <c r="L545" s="158"/>
      <c r="M545" s="164"/>
      <c r="N545" s="165"/>
      <c r="O545" s="165"/>
      <c r="P545" s="165"/>
      <c r="Q545" s="165"/>
      <c r="R545" s="165"/>
      <c r="S545" s="165"/>
      <c r="T545" s="166"/>
      <c r="AT545" s="160" t="s">
        <v>160</v>
      </c>
      <c r="AU545" s="160" t="s">
        <v>84</v>
      </c>
      <c r="AV545" s="13" t="s">
        <v>84</v>
      </c>
      <c r="AW545" s="13" t="s">
        <v>33</v>
      </c>
      <c r="AX545" s="13" t="s">
        <v>82</v>
      </c>
      <c r="AY545" s="160" t="s">
        <v>151</v>
      </c>
    </row>
    <row r="546" spans="1:65" s="2" customFormat="1" ht="16.5" customHeight="1">
      <c r="A546" s="32"/>
      <c r="B546" s="144"/>
      <c r="C546" s="145" t="s">
        <v>1140</v>
      </c>
      <c r="D546" s="145" t="s">
        <v>153</v>
      </c>
      <c r="E546" s="146" t="s">
        <v>1141</v>
      </c>
      <c r="F546" s="147" t="s">
        <v>1142</v>
      </c>
      <c r="G546" s="148" t="s">
        <v>204</v>
      </c>
      <c r="H546" s="149">
        <v>10.9</v>
      </c>
      <c r="I546" s="150"/>
      <c r="J546" s="151">
        <f>ROUND(I546*H546,2)</f>
        <v>0</v>
      </c>
      <c r="K546" s="147" t="s">
        <v>157</v>
      </c>
      <c r="L546" s="33"/>
      <c r="M546" s="152" t="s">
        <v>1</v>
      </c>
      <c r="N546" s="153" t="s">
        <v>41</v>
      </c>
      <c r="O546" s="58"/>
      <c r="P546" s="154">
        <f>O546*H546</f>
        <v>0</v>
      </c>
      <c r="Q546" s="154">
        <v>0</v>
      </c>
      <c r="R546" s="154">
        <f>Q546*H546</f>
        <v>0</v>
      </c>
      <c r="S546" s="154">
        <v>2.5999999999999999E-3</v>
      </c>
      <c r="T546" s="155">
        <f>S546*H546</f>
        <v>2.8340000000000001E-2</v>
      </c>
      <c r="U546" s="32"/>
      <c r="V546" s="32"/>
      <c r="W546" s="32"/>
      <c r="X546" s="32"/>
      <c r="Y546" s="32"/>
      <c r="Z546" s="32"/>
      <c r="AA546" s="32"/>
      <c r="AB546" s="32"/>
      <c r="AC546" s="32"/>
      <c r="AD546" s="32"/>
      <c r="AE546" s="32"/>
      <c r="AR546" s="156" t="s">
        <v>231</v>
      </c>
      <c r="AT546" s="156" t="s">
        <v>153</v>
      </c>
      <c r="AU546" s="156" t="s">
        <v>84</v>
      </c>
      <c r="AY546" s="17" t="s">
        <v>151</v>
      </c>
      <c r="BE546" s="157">
        <f>IF(N546="základní",J546,0)</f>
        <v>0</v>
      </c>
      <c r="BF546" s="157">
        <f>IF(N546="snížená",J546,0)</f>
        <v>0</v>
      </c>
      <c r="BG546" s="157">
        <f>IF(N546="zákl. přenesená",J546,0)</f>
        <v>0</v>
      </c>
      <c r="BH546" s="157">
        <f>IF(N546="sníž. přenesená",J546,0)</f>
        <v>0</v>
      </c>
      <c r="BI546" s="157">
        <f>IF(N546="nulová",J546,0)</f>
        <v>0</v>
      </c>
      <c r="BJ546" s="17" t="s">
        <v>82</v>
      </c>
      <c r="BK546" s="157">
        <f>ROUND(I546*H546,2)</f>
        <v>0</v>
      </c>
      <c r="BL546" s="17" t="s">
        <v>231</v>
      </c>
      <c r="BM546" s="156" t="s">
        <v>1143</v>
      </c>
    </row>
    <row r="547" spans="1:65" s="2" customFormat="1" ht="16.5" customHeight="1">
      <c r="A547" s="32"/>
      <c r="B547" s="144"/>
      <c r="C547" s="145" t="s">
        <v>1144</v>
      </c>
      <c r="D547" s="145" t="s">
        <v>153</v>
      </c>
      <c r="E547" s="146" t="s">
        <v>1145</v>
      </c>
      <c r="F547" s="147" t="s">
        <v>1146</v>
      </c>
      <c r="G547" s="148" t="s">
        <v>204</v>
      </c>
      <c r="H547" s="149">
        <v>3.6</v>
      </c>
      <c r="I547" s="150"/>
      <c r="J547" s="151">
        <f>ROUND(I547*H547,2)</f>
        <v>0</v>
      </c>
      <c r="K547" s="147" t="s">
        <v>157</v>
      </c>
      <c r="L547" s="33"/>
      <c r="M547" s="152" t="s">
        <v>1</v>
      </c>
      <c r="N547" s="153" t="s">
        <v>41</v>
      </c>
      <c r="O547" s="58"/>
      <c r="P547" s="154">
        <f>O547*H547</f>
        <v>0</v>
      </c>
      <c r="Q547" s="154">
        <v>0</v>
      </c>
      <c r="R547" s="154">
        <f>Q547*H547</f>
        <v>0</v>
      </c>
      <c r="S547" s="154">
        <v>3.9399999999999999E-3</v>
      </c>
      <c r="T547" s="155">
        <f>S547*H547</f>
        <v>1.4184E-2</v>
      </c>
      <c r="U547" s="32"/>
      <c r="V547" s="32"/>
      <c r="W547" s="32"/>
      <c r="X547" s="32"/>
      <c r="Y547" s="32"/>
      <c r="Z547" s="32"/>
      <c r="AA547" s="32"/>
      <c r="AB547" s="32"/>
      <c r="AC547" s="32"/>
      <c r="AD547" s="32"/>
      <c r="AE547" s="32"/>
      <c r="AR547" s="156" t="s">
        <v>231</v>
      </c>
      <c r="AT547" s="156" t="s">
        <v>153</v>
      </c>
      <c r="AU547" s="156" t="s">
        <v>84</v>
      </c>
      <c r="AY547" s="17" t="s">
        <v>151</v>
      </c>
      <c r="BE547" s="157">
        <f>IF(N547="základní",J547,0)</f>
        <v>0</v>
      </c>
      <c r="BF547" s="157">
        <f>IF(N547="snížená",J547,0)</f>
        <v>0</v>
      </c>
      <c r="BG547" s="157">
        <f>IF(N547="zákl. přenesená",J547,0)</f>
        <v>0</v>
      </c>
      <c r="BH547" s="157">
        <f>IF(N547="sníž. přenesená",J547,0)</f>
        <v>0</v>
      </c>
      <c r="BI547" s="157">
        <f>IF(N547="nulová",J547,0)</f>
        <v>0</v>
      </c>
      <c r="BJ547" s="17" t="s">
        <v>82</v>
      </c>
      <c r="BK547" s="157">
        <f>ROUND(I547*H547,2)</f>
        <v>0</v>
      </c>
      <c r="BL547" s="17" t="s">
        <v>231</v>
      </c>
      <c r="BM547" s="156" t="s">
        <v>1147</v>
      </c>
    </row>
    <row r="548" spans="1:65" s="2" customFormat="1" ht="33" customHeight="1">
      <c r="A548" s="32"/>
      <c r="B548" s="144"/>
      <c r="C548" s="145" t="s">
        <v>1148</v>
      </c>
      <c r="D548" s="145" t="s">
        <v>153</v>
      </c>
      <c r="E548" s="146" t="s">
        <v>1149</v>
      </c>
      <c r="F548" s="147" t="s">
        <v>1150</v>
      </c>
      <c r="G548" s="148" t="s">
        <v>164</v>
      </c>
      <c r="H548" s="149">
        <v>3.2759999999999998</v>
      </c>
      <c r="I548" s="150"/>
      <c r="J548" s="151">
        <f>ROUND(I548*H548,2)</f>
        <v>0</v>
      </c>
      <c r="K548" s="147" t="s">
        <v>157</v>
      </c>
      <c r="L548" s="33"/>
      <c r="M548" s="152" t="s">
        <v>1</v>
      </c>
      <c r="N548" s="153" t="s">
        <v>41</v>
      </c>
      <c r="O548" s="58"/>
      <c r="P548" s="154">
        <f>O548*H548</f>
        <v>0</v>
      </c>
      <c r="Q548" s="154">
        <v>6.8999999999999999E-3</v>
      </c>
      <c r="R548" s="154">
        <f>Q548*H548</f>
        <v>2.2604399999999997E-2</v>
      </c>
      <c r="S548" s="154">
        <v>0</v>
      </c>
      <c r="T548" s="155">
        <f>S548*H548</f>
        <v>0</v>
      </c>
      <c r="U548" s="32"/>
      <c r="V548" s="32"/>
      <c r="W548" s="32"/>
      <c r="X548" s="32"/>
      <c r="Y548" s="32"/>
      <c r="Z548" s="32"/>
      <c r="AA548" s="32"/>
      <c r="AB548" s="32"/>
      <c r="AC548" s="32"/>
      <c r="AD548" s="32"/>
      <c r="AE548" s="32"/>
      <c r="AR548" s="156" t="s">
        <v>231</v>
      </c>
      <c r="AT548" s="156" t="s">
        <v>153</v>
      </c>
      <c r="AU548" s="156" t="s">
        <v>84</v>
      </c>
      <c r="AY548" s="17" t="s">
        <v>151</v>
      </c>
      <c r="BE548" s="157">
        <f>IF(N548="základní",J548,0)</f>
        <v>0</v>
      </c>
      <c r="BF548" s="157">
        <f>IF(N548="snížená",J548,0)</f>
        <v>0</v>
      </c>
      <c r="BG548" s="157">
        <f>IF(N548="zákl. přenesená",J548,0)</f>
        <v>0</v>
      </c>
      <c r="BH548" s="157">
        <f>IF(N548="sníž. přenesená",J548,0)</f>
        <v>0</v>
      </c>
      <c r="BI548" s="157">
        <f>IF(N548="nulová",J548,0)</f>
        <v>0</v>
      </c>
      <c r="BJ548" s="17" t="s">
        <v>82</v>
      </c>
      <c r="BK548" s="157">
        <f>ROUND(I548*H548,2)</f>
        <v>0</v>
      </c>
      <c r="BL548" s="17" t="s">
        <v>231</v>
      </c>
      <c r="BM548" s="156" t="s">
        <v>1151</v>
      </c>
    </row>
    <row r="549" spans="1:65" s="13" customFormat="1">
      <c r="B549" s="158"/>
      <c r="D549" s="159" t="s">
        <v>160</v>
      </c>
      <c r="E549" s="160" t="s">
        <v>1</v>
      </c>
      <c r="F549" s="161" t="s">
        <v>889</v>
      </c>
      <c r="H549" s="162">
        <v>3.2759999999999998</v>
      </c>
      <c r="I549" s="163"/>
      <c r="L549" s="158"/>
      <c r="M549" s="164"/>
      <c r="N549" s="165"/>
      <c r="O549" s="165"/>
      <c r="P549" s="165"/>
      <c r="Q549" s="165"/>
      <c r="R549" s="165"/>
      <c r="S549" s="165"/>
      <c r="T549" s="166"/>
      <c r="AT549" s="160" t="s">
        <v>160</v>
      </c>
      <c r="AU549" s="160" t="s">
        <v>84</v>
      </c>
      <c r="AV549" s="13" t="s">
        <v>84</v>
      </c>
      <c r="AW549" s="13" t="s">
        <v>33</v>
      </c>
      <c r="AX549" s="13" t="s">
        <v>82</v>
      </c>
      <c r="AY549" s="160" t="s">
        <v>151</v>
      </c>
    </row>
    <row r="550" spans="1:65" s="2" customFormat="1" ht="24.2" customHeight="1">
      <c r="A550" s="32"/>
      <c r="B550" s="144"/>
      <c r="C550" s="145" t="s">
        <v>1152</v>
      </c>
      <c r="D550" s="145" t="s">
        <v>153</v>
      </c>
      <c r="E550" s="146" t="s">
        <v>1153</v>
      </c>
      <c r="F550" s="147" t="s">
        <v>1154</v>
      </c>
      <c r="G550" s="148" t="s">
        <v>204</v>
      </c>
      <c r="H550" s="149">
        <v>3.9</v>
      </c>
      <c r="I550" s="150"/>
      <c r="J550" s="151">
        <f>ROUND(I550*H550,2)</f>
        <v>0</v>
      </c>
      <c r="K550" s="147" t="s">
        <v>157</v>
      </c>
      <c r="L550" s="33"/>
      <c r="M550" s="152" t="s">
        <v>1</v>
      </c>
      <c r="N550" s="153" t="s">
        <v>41</v>
      </c>
      <c r="O550" s="58"/>
      <c r="P550" s="154">
        <f>O550*H550</f>
        <v>0</v>
      </c>
      <c r="Q550" s="154">
        <v>5.9899999999999997E-3</v>
      </c>
      <c r="R550" s="154">
        <f>Q550*H550</f>
        <v>2.3361E-2</v>
      </c>
      <c r="S550" s="154">
        <v>0</v>
      </c>
      <c r="T550" s="155">
        <f>S550*H550</f>
        <v>0</v>
      </c>
      <c r="U550" s="32"/>
      <c r="V550" s="32"/>
      <c r="W550" s="32"/>
      <c r="X550" s="32"/>
      <c r="Y550" s="32"/>
      <c r="Z550" s="32"/>
      <c r="AA550" s="32"/>
      <c r="AB550" s="32"/>
      <c r="AC550" s="32"/>
      <c r="AD550" s="32"/>
      <c r="AE550" s="32"/>
      <c r="AR550" s="156" t="s">
        <v>231</v>
      </c>
      <c r="AT550" s="156" t="s">
        <v>153</v>
      </c>
      <c r="AU550" s="156" t="s">
        <v>84</v>
      </c>
      <c r="AY550" s="17" t="s">
        <v>151</v>
      </c>
      <c r="BE550" s="157">
        <f>IF(N550="základní",J550,0)</f>
        <v>0</v>
      </c>
      <c r="BF550" s="157">
        <f>IF(N550="snížená",J550,0)</f>
        <v>0</v>
      </c>
      <c r="BG550" s="157">
        <f>IF(N550="zákl. přenesená",J550,0)</f>
        <v>0</v>
      </c>
      <c r="BH550" s="157">
        <f>IF(N550="sníž. přenesená",J550,0)</f>
        <v>0</v>
      </c>
      <c r="BI550" s="157">
        <f>IF(N550="nulová",J550,0)</f>
        <v>0</v>
      </c>
      <c r="BJ550" s="17" t="s">
        <v>82</v>
      </c>
      <c r="BK550" s="157">
        <f>ROUND(I550*H550,2)</f>
        <v>0</v>
      </c>
      <c r="BL550" s="17" t="s">
        <v>231</v>
      </c>
      <c r="BM550" s="156" t="s">
        <v>1155</v>
      </c>
    </row>
    <row r="551" spans="1:65" s="13" customFormat="1">
      <c r="B551" s="158"/>
      <c r="D551" s="159" t="s">
        <v>160</v>
      </c>
      <c r="E551" s="160" t="s">
        <v>1</v>
      </c>
      <c r="F551" s="161" t="s">
        <v>1156</v>
      </c>
      <c r="H551" s="162">
        <v>3.9</v>
      </c>
      <c r="I551" s="163"/>
      <c r="L551" s="158"/>
      <c r="M551" s="164"/>
      <c r="N551" s="165"/>
      <c r="O551" s="165"/>
      <c r="P551" s="165"/>
      <c r="Q551" s="165"/>
      <c r="R551" s="165"/>
      <c r="S551" s="165"/>
      <c r="T551" s="166"/>
      <c r="AT551" s="160" t="s">
        <v>160</v>
      </c>
      <c r="AU551" s="160" t="s">
        <v>84</v>
      </c>
      <c r="AV551" s="13" t="s">
        <v>84</v>
      </c>
      <c r="AW551" s="13" t="s">
        <v>33</v>
      </c>
      <c r="AX551" s="13" t="s">
        <v>82</v>
      </c>
      <c r="AY551" s="160" t="s">
        <v>151</v>
      </c>
    </row>
    <row r="552" spans="1:65" s="2" customFormat="1" ht="24.2" customHeight="1">
      <c r="A552" s="32"/>
      <c r="B552" s="144"/>
      <c r="C552" s="145" t="s">
        <v>1157</v>
      </c>
      <c r="D552" s="145" t="s">
        <v>153</v>
      </c>
      <c r="E552" s="146" t="s">
        <v>1158</v>
      </c>
      <c r="F552" s="147" t="s">
        <v>1159</v>
      </c>
      <c r="G552" s="148" t="s">
        <v>204</v>
      </c>
      <c r="H552" s="149">
        <v>0.84</v>
      </c>
      <c r="I552" s="150"/>
      <c r="J552" s="151">
        <f>ROUND(I552*H552,2)</f>
        <v>0</v>
      </c>
      <c r="K552" s="147" t="s">
        <v>1</v>
      </c>
      <c r="L552" s="33"/>
      <c r="M552" s="152" t="s">
        <v>1</v>
      </c>
      <c r="N552" s="153" t="s">
        <v>41</v>
      </c>
      <c r="O552" s="58"/>
      <c r="P552" s="154">
        <f>O552*H552</f>
        <v>0</v>
      </c>
      <c r="Q552" s="154">
        <v>5.9899999999999997E-3</v>
      </c>
      <c r="R552" s="154">
        <f>Q552*H552</f>
        <v>5.0315999999999998E-3</v>
      </c>
      <c r="S552" s="154">
        <v>0</v>
      </c>
      <c r="T552" s="155">
        <f>S552*H552</f>
        <v>0</v>
      </c>
      <c r="U552" s="32"/>
      <c r="V552" s="32"/>
      <c r="W552" s="32"/>
      <c r="X552" s="32"/>
      <c r="Y552" s="32"/>
      <c r="Z552" s="32"/>
      <c r="AA552" s="32"/>
      <c r="AB552" s="32"/>
      <c r="AC552" s="32"/>
      <c r="AD552" s="32"/>
      <c r="AE552" s="32"/>
      <c r="AR552" s="156" t="s">
        <v>231</v>
      </c>
      <c r="AT552" s="156" t="s">
        <v>153</v>
      </c>
      <c r="AU552" s="156" t="s">
        <v>84</v>
      </c>
      <c r="AY552" s="17" t="s">
        <v>151</v>
      </c>
      <c r="BE552" s="157">
        <f>IF(N552="základní",J552,0)</f>
        <v>0</v>
      </c>
      <c r="BF552" s="157">
        <f>IF(N552="snížená",J552,0)</f>
        <v>0</v>
      </c>
      <c r="BG552" s="157">
        <f>IF(N552="zákl. přenesená",J552,0)</f>
        <v>0</v>
      </c>
      <c r="BH552" s="157">
        <f>IF(N552="sníž. přenesená",J552,0)</f>
        <v>0</v>
      </c>
      <c r="BI552" s="157">
        <f>IF(N552="nulová",J552,0)</f>
        <v>0</v>
      </c>
      <c r="BJ552" s="17" t="s">
        <v>82</v>
      </c>
      <c r="BK552" s="157">
        <f>ROUND(I552*H552,2)</f>
        <v>0</v>
      </c>
      <c r="BL552" s="17" t="s">
        <v>231</v>
      </c>
      <c r="BM552" s="156" t="s">
        <v>1160</v>
      </c>
    </row>
    <row r="553" spans="1:65" s="2" customFormat="1" ht="33" customHeight="1">
      <c r="A553" s="32"/>
      <c r="B553" s="144"/>
      <c r="C553" s="145" t="s">
        <v>1161</v>
      </c>
      <c r="D553" s="145" t="s">
        <v>153</v>
      </c>
      <c r="E553" s="146" t="s">
        <v>1162</v>
      </c>
      <c r="F553" s="147" t="s">
        <v>1163</v>
      </c>
      <c r="G553" s="148" t="s">
        <v>204</v>
      </c>
      <c r="H553" s="149">
        <v>21.96</v>
      </c>
      <c r="I553" s="150"/>
      <c r="J553" s="151">
        <f>ROUND(I553*H553,2)</f>
        <v>0</v>
      </c>
      <c r="K553" s="147" t="s">
        <v>157</v>
      </c>
      <c r="L553" s="33"/>
      <c r="M553" s="152" t="s">
        <v>1</v>
      </c>
      <c r="N553" s="153" t="s">
        <v>41</v>
      </c>
      <c r="O553" s="58"/>
      <c r="P553" s="154">
        <f>O553*H553</f>
        <v>0</v>
      </c>
      <c r="Q553" s="154">
        <v>4.64E-3</v>
      </c>
      <c r="R553" s="154">
        <f>Q553*H553</f>
        <v>0.10189440000000001</v>
      </c>
      <c r="S553" s="154">
        <v>0</v>
      </c>
      <c r="T553" s="155">
        <f>S553*H553</f>
        <v>0</v>
      </c>
      <c r="U553" s="32"/>
      <c r="V553" s="32"/>
      <c r="W553" s="32"/>
      <c r="X553" s="32"/>
      <c r="Y553" s="32"/>
      <c r="Z553" s="32"/>
      <c r="AA553" s="32"/>
      <c r="AB553" s="32"/>
      <c r="AC553" s="32"/>
      <c r="AD553" s="32"/>
      <c r="AE553" s="32"/>
      <c r="AR553" s="156" t="s">
        <v>231</v>
      </c>
      <c r="AT553" s="156" t="s">
        <v>153</v>
      </c>
      <c r="AU553" s="156" t="s">
        <v>84</v>
      </c>
      <c r="AY553" s="17" t="s">
        <v>151</v>
      </c>
      <c r="BE553" s="157">
        <f>IF(N553="základní",J553,0)</f>
        <v>0</v>
      </c>
      <c r="BF553" s="157">
        <f>IF(N553="snížená",J553,0)</f>
        <v>0</v>
      </c>
      <c r="BG553" s="157">
        <f>IF(N553="zákl. přenesená",J553,0)</f>
        <v>0</v>
      </c>
      <c r="BH553" s="157">
        <f>IF(N553="sníž. přenesená",J553,0)</f>
        <v>0</v>
      </c>
      <c r="BI553" s="157">
        <f>IF(N553="nulová",J553,0)</f>
        <v>0</v>
      </c>
      <c r="BJ553" s="17" t="s">
        <v>82</v>
      </c>
      <c r="BK553" s="157">
        <f>ROUND(I553*H553,2)</f>
        <v>0</v>
      </c>
      <c r="BL553" s="17" t="s">
        <v>231</v>
      </c>
      <c r="BM553" s="156" t="s">
        <v>1164</v>
      </c>
    </row>
    <row r="554" spans="1:65" s="13" customFormat="1">
      <c r="B554" s="158"/>
      <c r="D554" s="159" t="s">
        <v>160</v>
      </c>
      <c r="E554" s="160" t="s">
        <v>1</v>
      </c>
      <c r="F554" s="161" t="s">
        <v>1165</v>
      </c>
      <c r="H554" s="162">
        <v>21.96</v>
      </c>
      <c r="I554" s="163"/>
      <c r="L554" s="158"/>
      <c r="M554" s="164"/>
      <c r="N554" s="165"/>
      <c r="O554" s="165"/>
      <c r="P554" s="165"/>
      <c r="Q554" s="165"/>
      <c r="R554" s="165"/>
      <c r="S554" s="165"/>
      <c r="T554" s="166"/>
      <c r="AT554" s="160" t="s">
        <v>160</v>
      </c>
      <c r="AU554" s="160" t="s">
        <v>84</v>
      </c>
      <c r="AV554" s="13" t="s">
        <v>84</v>
      </c>
      <c r="AW554" s="13" t="s">
        <v>33</v>
      </c>
      <c r="AX554" s="13" t="s">
        <v>82</v>
      </c>
      <c r="AY554" s="160" t="s">
        <v>151</v>
      </c>
    </row>
    <row r="555" spans="1:65" s="2" customFormat="1" ht="33" customHeight="1">
      <c r="A555" s="32"/>
      <c r="B555" s="144"/>
      <c r="C555" s="145" t="s">
        <v>1166</v>
      </c>
      <c r="D555" s="145" t="s">
        <v>153</v>
      </c>
      <c r="E555" s="146" t="s">
        <v>1167</v>
      </c>
      <c r="F555" s="147" t="s">
        <v>1168</v>
      </c>
      <c r="G555" s="148" t="s">
        <v>204</v>
      </c>
      <c r="H555" s="149">
        <v>23</v>
      </c>
      <c r="I555" s="150"/>
      <c r="J555" s="151">
        <f>ROUND(I555*H555,2)</f>
        <v>0</v>
      </c>
      <c r="K555" s="147" t="s">
        <v>157</v>
      </c>
      <c r="L555" s="33"/>
      <c r="M555" s="152" t="s">
        <v>1</v>
      </c>
      <c r="N555" s="153" t="s">
        <v>41</v>
      </c>
      <c r="O555" s="58"/>
      <c r="P555" s="154">
        <f>O555*H555</f>
        <v>0</v>
      </c>
      <c r="Q555" s="154">
        <v>5.6499999999999996E-3</v>
      </c>
      <c r="R555" s="154">
        <f>Q555*H555</f>
        <v>0.12994999999999998</v>
      </c>
      <c r="S555" s="154">
        <v>0</v>
      </c>
      <c r="T555" s="155">
        <f>S555*H555</f>
        <v>0</v>
      </c>
      <c r="U555" s="32"/>
      <c r="V555" s="32"/>
      <c r="W555" s="32"/>
      <c r="X555" s="32"/>
      <c r="Y555" s="32"/>
      <c r="Z555" s="32"/>
      <c r="AA555" s="32"/>
      <c r="AB555" s="32"/>
      <c r="AC555" s="32"/>
      <c r="AD555" s="32"/>
      <c r="AE555" s="32"/>
      <c r="AR555" s="156" t="s">
        <v>231</v>
      </c>
      <c r="AT555" s="156" t="s">
        <v>153</v>
      </c>
      <c r="AU555" s="156" t="s">
        <v>84</v>
      </c>
      <c r="AY555" s="17" t="s">
        <v>151</v>
      </c>
      <c r="BE555" s="157">
        <f>IF(N555="základní",J555,0)</f>
        <v>0</v>
      </c>
      <c r="BF555" s="157">
        <f>IF(N555="snížená",J555,0)</f>
        <v>0</v>
      </c>
      <c r="BG555" s="157">
        <f>IF(N555="zákl. přenesená",J555,0)</f>
        <v>0</v>
      </c>
      <c r="BH555" s="157">
        <f>IF(N555="sníž. přenesená",J555,0)</f>
        <v>0</v>
      </c>
      <c r="BI555" s="157">
        <f>IF(N555="nulová",J555,0)</f>
        <v>0</v>
      </c>
      <c r="BJ555" s="17" t="s">
        <v>82</v>
      </c>
      <c r="BK555" s="157">
        <f>ROUND(I555*H555,2)</f>
        <v>0</v>
      </c>
      <c r="BL555" s="17" t="s">
        <v>231</v>
      </c>
      <c r="BM555" s="156" t="s">
        <v>1169</v>
      </c>
    </row>
    <row r="556" spans="1:65" s="13" customFormat="1">
      <c r="B556" s="158"/>
      <c r="D556" s="159" t="s">
        <v>160</v>
      </c>
      <c r="E556" s="160" t="s">
        <v>1</v>
      </c>
      <c r="F556" s="161" t="s">
        <v>1170</v>
      </c>
      <c r="H556" s="162">
        <v>23</v>
      </c>
      <c r="I556" s="163"/>
      <c r="L556" s="158"/>
      <c r="M556" s="164"/>
      <c r="N556" s="165"/>
      <c r="O556" s="165"/>
      <c r="P556" s="165"/>
      <c r="Q556" s="165"/>
      <c r="R556" s="165"/>
      <c r="S556" s="165"/>
      <c r="T556" s="166"/>
      <c r="AT556" s="160" t="s">
        <v>160</v>
      </c>
      <c r="AU556" s="160" t="s">
        <v>84</v>
      </c>
      <c r="AV556" s="13" t="s">
        <v>84</v>
      </c>
      <c r="AW556" s="13" t="s">
        <v>33</v>
      </c>
      <c r="AX556" s="13" t="s">
        <v>82</v>
      </c>
      <c r="AY556" s="160" t="s">
        <v>151</v>
      </c>
    </row>
    <row r="557" spans="1:65" s="2" customFormat="1" ht="24.2" customHeight="1">
      <c r="A557" s="32"/>
      <c r="B557" s="144"/>
      <c r="C557" s="145" t="s">
        <v>1171</v>
      </c>
      <c r="D557" s="145" t="s">
        <v>153</v>
      </c>
      <c r="E557" s="146" t="s">
        <v>1172</v>
      </c>
      <c r="F557" s="147" t="s">
        <v>1173</v>
      </c>
      <c r="G557" s="148" t="s">
        <v>204</v>
      </c>
      <c r="H557" s="149">
        <v>7.35</v>
      </c>
      <c r="I557" s="150"/>
      <c r="J557" s="151">
        <f>ROUND(I557*H557,2)</f>
        <v>0</v>
      </c>
      <c r="K557" s="147" t="s">
        <v>1</v>
      </c>
      <c r="L557" s="33"/>
      <c r="M557" s="152" t="s">
        <v>1</v>
      </c>
      <c r="N557" s="153" t="s">
        <v>41</v>
      </c>
      <c r="O557" s="58"/>
      <c r="P557" s="154">
        <f>O557*H557</f>
        <v>0</v>
      </c>
      <c r="Q557" s="154">
        <v>3.62E-3</v>
      </c>
      <c r="R557" s="154">
        <f>Q557*H557</f>
        <v>2.6606999999999999E-2</v>
      </c>
      <c r="S557" s="154">
        <v>0</v>
      </c>
      <c r="T557" s="155">
        <f>S557*H557</f>
        <v>0</v>
      </c>
      <c r="U557" s="32"/>
      <c r="V557" s="32"/>
      <c r="W557" s="32"/>
      <c r="X557" s="32"/>
      <c r="Y557" s="32"/>
      <c r="Z557" s="32"/>
      <c r="AA557" s="32"/>
      <c r="AB557" s="32"/>
      <c r="AC557" s="32"/>
      <c r="AD557" s="32"/>
      <c r="AE557" s="32"/>
      <c r="AR557" s="156" t="s">
        <v>231</v>
      </c>
      <c r="AT557" s="156" t="s">
        <v>153</v>
      </c>
      <c r="AU557" s="156" t="s">
        <v>84</v>
      </c>
      <c r="AY557" s="17" t="s">
        <v>151</v>
      </c>
      <c r="BE557" s="157">
        <f>IF(N557="základní",J557,0)</f>
        <v>0</v>
      </c>
      <c r="BF557" s="157">
        <f>IF(N557="snížená",J557,0)</f>
        <v>0</v>
      </c>
      <c r="BG557" s="157">
        <f>IF(N557="zákl. přenesená",J557,0)</f>
        <v>0</v>
      </c>
      <c r="BH557" s="157">
        <f>IF(N557="sníž. přenesená",J557,0)</f>
        <v>0</v>
      </c>
      <c r="BI557" s="157">
        <f>IF(N557="nulová",J557,0)</f>
        <v>0</v>
      </c>
      <c r="BJ557" s="17" t="s">
        <v>82</v>
      </c>
      <c r="BK557" s="157">
        <f>ROUND(I557*H557,2)</f>
        <v>0</v>
      </c>
      <c r="BL557" s="17" t="s">
        <v>231</v>
      </c>
      <c r="BM557" s="156" t="s">
        <v>1174</v>
      </c>
    </row>
    <row r="558" spans="1:65" s="13" customFormat="1">
      <c r="B558" s="158"/>
      <c r="D558" s="159" t="s">
        <v>160</v>
      </c>
      <c r="E558" s="160" t="s">
        <v>1</v>
      </c>
      <c r="F558" s="161" t="s">
        <v>1175</v>
      </c>
      <c r="H558" s="162">
        <v>7.35</v>
      </c>
      <c r="I558" s="163"/>
      <c r="L558" s="158"/>
      <c r="M558" s="164"/>
      <c r="N558" s="165"/>
      <c r="O558" s="165"/>
      <c r="P558" s="165"/>
      <c r="Q558" s="165"/>
      <c r="R558" s="165"/>
      <c r="S558" s="165"/>
      <c r="T558" s="166"/>
      <c r="AT558" s="160" t="s">
        <v>160</v>
      </c>
      <c r="AU558" s="160" t="s">
        <v>84</v>
      </c>
      <c r="AV558" s="13" t="s">
        <v>84</v>
      </c>
      <c r="AW558" s="13" t="s">
        <v>33</v>
      </c>
      <c r="AX558" s="13" t="s">
        <v>82</v>
      </c>
      <c r="AY558" s="160" t="s">
        <v>151</v>
      </c>
    </row>
    <row r="559" spans="1:65" s="2" customFormat="1" ht="21.75" customHeight="1">
      <c r="A559" s="32"/>
      <c r="B559" s="144"/>
      <c r="C559" s="145" t="s">
        <v>1176</v>
      </c>
      <c r="D559" s="145" t="s">
        <v>153</v>
      </c>
      <c r="E559" s="146" t="s">
        <v>1177</v>
      </c>
      <c r="F559" s="147" t="s">
        <v>1178</v>
      </c>
      <c r="G559" s="148" t="s">
        <v>204</v>
      </c>
      <c r="H559" s="149">
        <v>25.754999999999999</v>
      </c>
      <c r="I559" s="150"/>
      <c r="J559" s="151">
        <f>ROUND(I559*H559,2)</f>
        <v>0</v>
      </c>
      <c r="K559" s="147" t="s">
        <v>1</v>
      </c>
      <c r="L559" s="33"/>
      <c r="M559" s="152" t="s">
        <v>1</v>
      </c>
      <c r="N559" s="153" t="s">
        <v>41</v>
      </c>
      <c r="O559" s="58"/>
      <c r="P559" s="154">
        <f>O559*H559</f>
        <v>0</v>
      </c>
      <c r="Q559" s="154">
        <v>0</v>
      </c>
      <c r="R559" s="154">
        <f>Q559*H559</f>
        <v>0</v>
      </c>
      <c r="S559" s="154">
        <v>0</v>
      </c>
      <c r="T559" s="155">
        <f>S559*H559</f>
        <v>0</v>
      </c>
      <c r="U559" s="32"/>
      <c r="V559" s="32"/>
      <c r="W559" s="32"/>
      <c r="X559" s="32"/>
      <c r="Y559" s="32"/>
      <c r="Z559" s="32"/>
      <c r="AA559" s="32"/>
      <c r="AB559" s="32"/>
      <c r="AC559" s="32"/>
      <c r="AD559" s="32"/>
      <c r="AE559" s="32"/>
      <c r="AR559" s="156" t="s">
        <v>231</v>
      </c>
      <c r="AT559" s="156" t="s">
        <v>153</v>
      </c>
      <c r="AU559" s="156" t="s">
        <v>84</v>
      </c>
      <c r="AY559" s="17" t="s">
        <v>151</v>
      </c>
      <c r="BE559" s="157">
        <f>IF(N559="základní",J559,0)</f>
        <v>0</v>
      </c>
      <c r="BF559" s="157">
        <f>IF(N559="snížená",J559,0)</f>
        <v>0</v>
      </c>
      <c r="BG559" s="157">
        <f>IF(N559="zákl. přenesená",J559,0)</f>
        <v>0</v>
      </c>
      <c r="BH559" s="157">
        <f>IF(N559="sníž. přenesená",J559,0)</f>
        <v>0</v>
      </c>
      <c r="BI559" s="157">
        <f>IF(N559="nulová",J559,0)</f>
        <v>0</v>
      </c>
      <c r="BJ559" s="17" t="s">
        <v>82</v>
      </c>
      <c r="BK559" s="157">
        <f>ROUND(I559*H559,2)</f>
        <v>0</v>
      </c>
      <c r="BL559" s="17" t="s">
        <v>231</v>
      </c>
      <c r="BM559" s="156" t="s">
        <v>1179</v>
      </c>
    </row>
    <row r="560" spans="1:65" s="13" customFormat="1">
      <c r="B560" s="158"/>
      <c r="D560" s="159" t="s">
        <v>160</v>
      </c>
      <c r="E560" s="160" t="s">
        <v>1</v>
      </c>
      <c r="F560" s="161" t="s">
        <v>1180</v>
      </c>
      <c r="H560" s="162">
        <v>25.754999999999999</v>
      </c>
      <c r="I560" s="163"/>
      <c r="L560" s="158"/>
      <c r="M560" s="164"/>
      <c r="N560" s="165"/>
      <c r="O560" s="165"/>
      <c r="P560" s="165"/>
      <c r="Q560" s="165"/>
      <c r="R560" s="165"/>
      <c r="S560" s="165"/>
      <c r="T560" s="166"/>
      <c r="AT560" s="160" t="s">
        <v>160</v>
      </c>
      <c r="AU560" s="160" t="s">
        <v>84</v>
      </c>
      <c r="AV560" s="13" t="s">
        <v>84</v>
      </c>
      <c r="AW560" s="13" t="s">
        <v>33</v>
      </c>
      <c r="AX560" s="13" t="s">
        <v>82</v>
      </c>
      <c r="AY560" s="160" t="s">
        <v>151</v>
      </c>
    </row>
    <row r="561" spans="1:65" s="2" customFormat="1" ht="24.2" customHeight="1">
      <c r="A561" s="32"/>
      <c r="B561" s="144"/>
      <c r="C561" s="145" t="s">
        <v>1181</v>
      </c>
      <c r="D561" s="145" t="s">
        <v>153</v>
      </c>
      <c r="E561" s="146" t="s">
        <v>1182</v>
      </c>
      <c r="F561" s="147" t="s">
        <v>1183</v>
      </c>
      <c r="G561" s="148" t="s">
        <v>204</v>
      </c>
      <c r="H561" s="149">
        <v>0.9</v>
      </c>
      <c r="I561" s="150"/>
      <c r="J561" s="151">
        <f>ROUND(I561*H561,2)</f>
        <v>0</v>
      </c>
      <c r="K561" s="147" t="s">
        <v>157</v>
      </c>
      <c r="L561" s="33"/>
      <c r="M561" s="152" t="s">
        <v>1</v>
      </c>
      <c r="N561" s="153" t="s">
        <v>41</v>
      </c>
      <c r="O561" s="58"/>
      <c r="P561" s="154">
        <f>O561*H561</f>
        <v>0</v>
      </c>
      <c r="Q561" s="154">
        <v>2.33E-3</v>
      </c>
      <c r="R561" s="154">
        <f>Q561*H561</f>
        <v>2.0969999999999999E-3</v>
      </c>
      <c r="S561" s="154">
        <v>0</v>
      </c>
      <c r="T561" s="155">
        <f>S561*H561</f>
        <v>0</v>
      </c>
      <c r="U561" s="32"/>
      <c r="V561" s="32"/>
      <c r="W561" s="32"/>
      <c r="X561" s="32"/>
      <c r="Y561" s="32"/>
      <c r="Z561" s="32"/>
      <c r="AA561" s="32"/>
      <c r="AB561" s="32"/>
      <c r="AC561" s="32"/>
      <c r="AD561" s="32"/>
      <c r="AE561" s="32"/>
      <c r="AR561" s="156" t="s">
        <v>231</v>
      </c>
      <c r="AT561" s="156" t="s">
        <v>153</v>
      </c>
      <c r="AU561" s="156" t="s">
        <v>84</v>
      </c>
      <c r="AY561" s="17" t="s">
        <v>151</v>
      </c>
      <c r="BE561" s="157">
        <f>IF(N561="základní",J561,0)</f>
        <v>0</v>
      </c>
      <c r="BF561" s="157">
        <f>IF(N561="snížená",J561,0)</f>
        <v>0</v>
      </c>
      <c r="BG561" s="157">
        <f>IF(N561="zákl. přenesená",J561,0)</f>
        <v>0</v>
      </c>
      <c r="BH561" s="157">
        <f>IF(N561="sníž. přenesená",J561,0)</f>
        <v>0</v>
      </c>
      <c r="BI561" s="157">
        <f>IF(N561="nulová",J561,0)</f>
        <v>0</v>
      </c>
      <c r="BJ561" s="17" t="s">
        <v>82</v>
      </c>
      <c r="BK561" s="157">
        <f>ROUND(I561*H561,2)</f>
        <v>0</v>
      </c>
      <c r="BL561" s="17" t="s">
        <v>231</v>
      </c>
      <c r="BM561" s="156" t="s">
        <v>1184</v>
      </c>
    </row>
    <row r="562" spans="1:65" s="13" customFormat="1">
      <c r="B562" s="158"/>
      <c r="D562" s="159" t="s">
        <v>160</v>
      </c>
      <c r="E562" s="160" t="s">
        <v>1</v>
      </c>
      <c r="F562" s="161" t="s">
        <v>1185</v>
      </c>
      <c r="H562" s="162">
        <v>0.9</v>
      </c>
      <c r="I562" s="163"/>
      <c r="L562" s="158"/>
      <c r="M562" s="164"/>
      <c r="N562" s="165"/>
      <c r="O562" s="165"/>
      <c r="P562" s="165"/>
      <c r="Q562" s="165"/>
      <c r="R562" s="165"/>
      <c r="S562" s="165"/>
      <c r="T562" s="166"/>
      <c r="AT562" s="160" t="s">
        <v>160</v>
      </c>
      <c r="AU562" s="160" t="s">
        <v>84</v>
      </c>
      <c r="AV562" s="13" t="s">
        <v>84</v>
      </c>
      <c r="AW562" s="13" t="s">
        <v>33</v>
      </c>
      <c r="AX562" s="13" t="s">
        <v>82</v>
      </c>
      <c r="AY562" s="160" t="s">
        <v>151</v>
      </c>
    </row>
    <row r="563" spans="1:65" s="2" customFormat="1" ht="24.2" customHeight="1">
      <c r="A563" s="32"/>
      <c r="B563" s="144"/>
      <c r="C563" s="145" t="s">
        <v>1186</v>
      </c>
      <c r="D563" s="145" t="s">
        <v>153</v>
      </c>
      <c r="E563" s="146" t="s">
        <v>1187</v>
      </c>
      <c r="F563" s="147" t="s">
        <v>1188</v>
      </c>
      <c r="G563" s="148" t="s">
        <v>182</v>
      </c>
      <c r="H563" s="149">
        <v>1</v>
      </c>
      <c r="I563" s="150"/>
      <c r="J563" s="151">
        <f>ROUND(I563*H563,2)</f>
        <v>0</v>
      </c>
      <c r="K563" s="147" t="s">
        <v>157</v>
      </c>
      <c r="L563" s="33"/>
      <c r="M563" s="152" t="s">
        <v>1</v>
      </c>
      <c r="N563" s="153" t="s">
        <v>41</v>
      </c>
      <c r="O563" s="58"/>
      <c r="P563" s="154">
        <f>O563*H563</f>
        <v>0</v>
      </c>
      <c r="Q563" s="154">
        <v>3.1E-4</v>
      </c>
      <c r="R563" s="154">
        <f>Q563*H563</f>
        <v>3.1E-4</v>
      </c>
      <c r="S563" s="154">
        <v>0</v>
      </c>
      <c r="T563" s="155">
        <f>S563*H563</f>
        <v>0</v>
      </c>
      <c r="U563" s="32"/>
      <c r="V563" s="32"/>
      <c r="W563" s="32"/>
      <c r="X563" s="32"/>
      <c r="Y563" s="32"/>
      <c r="Z563" s="32"/>
      <c r="AA563" s="32"/>
      <c r="AB563" s="32"/>
      <c r="AC563" s="32"/>
      <c r="AD563" s="32"/>
      <c r="AE563" s="32"/>
      <c r="AR563" s="156" t="s">
        <v>231</v>
      </c>
      <c r="AT563" s="156" t="s">
        <v>153</v>
      </c>
      <c r="AU563" s="156" t="s">
        <v>84</v>
      </c>
      <c r="AY563" s="17" t="s">
        <v>151</v>
      </c>
      <c r="BE563" s="157">
        <f>IF(N563="základní",J563,0)</f>
        <v>0</v>
      </c>
      <c r="BF563" s="157">
        <f>IF(N563="snížená",J563,0)</f>
        <v>0</v>
      </c>
      <c r="BG563" s="157">
        <f>IF(N563="zákl. přenesená",J563,0)</f>
        <v>0</v>
      </c>
      <c r="BH563" s="157">
        <f>IF(N563="sníž. přenesená",J563,0)</f>
        <v>0</v>
      </c>
      <c r="BI563" s="157">
        <f>IF(N563="nulová",J563,0)</f>
        <v>0</v>
      </c>
      <c r="BJ563" s="17" t="s">
        <v>82</v>
      </c>
      <c r="BK563" s="157">
        <f>ROUND(I563*H563,2)</f>
        <v>0</v>
      </c>
      <c r="BL563" s="17" t="s">
        <v>231</v>
      </c>
      <c r="BM563" s="156" t="s">
        <v>1189</v>
      </c>
    </row>
    <row r="564" spans="1:65" s="2" customFormat="1" ht="24.2" customHeight="1">
      <c r="A564" s="32"/>
      <c r="B564" s="144"/>
      <c r="C564" s="145" t="s">
        <v>1190</v>
      </c>
      <c r="D564" s="145" t="s">
        <v>153</v>
      </c>
      <c r="E564" s="146" t="s">
        <v>1191</v>
      </c>
      <c r="F564" s="147" t="s">
        <v>1192</v>
      </c>
      <c r="G564" s="148" t="s">
        <v>204</v>
      </c>
      <c r="H564" s="149">
        <v>3</v>
      </c>
      <c r="I564" s="150"/>
      <c r="J564" s="151">
        <f>ROUND(I564*H564,2)</f>
        <v>0</v>
      </c>
      <c r="K564" s="147" t="s">
        <v>157</v>
      </c>
      <c r="L564" s="33"/>
      <c r="M564" s="152" t="s">
        <v>1</v>
      </c>
      <c r="N564" s="153" t="s">
        <v>41</v>
      </c>
      <c r="O564" s="58"/>
      <c r="P564" s="154">
        <f>O564*H564</f>
        <v>0</v>
      </c>
      <c r="Q564" s="154">
        <v>9.7000000000000005E-4</v>
      </c>
      <c r="R564" s="154">
        <f>Q564*H564</f>
        <v>2.9100000000000003E-3</v>
      </c>
      <c r="S564" s="154">
        <v>0</v>
      </c>
      <c r="T564" s="155">
        <f>S564*H564</f>
        <v>0</v>
      </c>
      <c r="U564" s="32"/>
      <c r="V564" s="32"/>
      <c r="W564" s="32"/>
      <c r="X564" s="32"/>
      <c r="Y564" s="32"/>
      <c r="Z564" s="32"/>
      <c r="AA564" s="32"/>
      <c r="AB564" s="32"/>
      <c r="AC564" s="32"/>
      <c r="AD564" s="32"/>
      <c r="AE564" s="32"/>
      <c r="AR564" s="156" t="s">
        <v>231</v>
      </c>
      <c r="AT564" s="156" t="s">
        <v>153</v>
      </c>
      <c r="AU564" s="156" t="s">
        <v>84</v>
      </c>
      <c r="AY564" s="17" t="s">
        <v>151</v>
      </c>
      <c r="BE564" s="157">
        <f>IF(N564="základní",J564,0)</f>
        <v>0</v>
      </c>
      <c r="BF564" s="157">
        <f>IF(N564="snížená",J564,0)</f>
        <v>0</v>
      </c>
      <c r="BG564" s="157">
        <f>IF(N564="zákl. přenesená",J564,0)</f>
        <v>0</v>
      </c>
      <c r="BH564" s="157">
        <f>IF(N564="sníž. přenesená",J564,0)</f>
        <v>0</v>
      </c>
      <c r="BI564" s="157">
        <f>IF(N564="nulová",J564,0)</f>
        <v>0</v>
      </c>
      <c r="BJ564" s="17" t="s">
        <v>82</v>
      </c>
      <c r="BK564" s="157">
        <f>ROUND(I564*H564,2)</f>
        <v>0</v>
      </c>
      <c r="BL564" s="17" t="s">
        <v>231</v>
      </c>
      <c r="BM564" s="156" t="s">
        <v>1193</v>
      </c>
    </row>
    <row r="565" spans="1:65" s="13" customFormat="1">
      <c r="B565" s="158"/>
      <c r="D565" s="159" t="s">
        <v>160</v>
      </c>
      <c r="E565" s="160" t="s">
        <v>1</v>
      </c>
      <c r="F565" s="161" t="s">
        <v>1194</v>
      </c>
      <c r="H565" s="162">
        <v>3</v>
      </c>
      <c r="I565" s="163"/>
      <c r="L565" s="158"/>
      <c r="M565" s="164"/>
      <c r="N565" s="165"/>
      <c r="O565" s="165"/>
      <c r="P565" s="165"/>
      <c r="Q565" s="165"/>
      <c r="R565" s="165"/>
      <c r="S565" s="165"/>
      <c r="T565" s="166"/>
      <c r="AT565" s="160" t="s">
        <v>160</v>
      </c>
      <c r="AU565" s="160" t="s">
        <v>84</v>
      </c>
      <c r="AV565" s="13" t="s">
        <v>84</v>
      </c>
      <c r="AW565" s="13" t="s">
        <v>33</v>
      </c>
      <c r="AX565" s="13" t="s">
        <v>82</v>
      </c>
      <c r="AY565" s="160" t="s">
        <v>151</v>
      </c>
    </row>
    <row r="566" spans="1:65" s="2" customFormat="1" ht="24.2" customHeight="1">
      <c r="A566" s="32"/>
      <c r="B566" s="144"/>
      <c r="C566" s="145" t="s">
        <v>1195</v>
      </c>
      <c r="D566" s="145" t="s">
        <v>153</v>
      </c>
      <c r="E566" s="146" t="s">
        <v>1196</v>
      </c>
      <c r="F566" s="147" t="s">
        <v>1197</v>
      </c>
      <c r="G566" s="148" t="s">
        <v>211</v>
      </c>
      <c r="H566" s="149">
        <v>0.315</v>
      </c>
      <c r="I566" s="150"/>
      <c r="J566" s="151">
        <f>ROUND(I566*H566,2)</f>
        <v>0</v>
      </c>
      <c r="K566" s="147" t="s">
        <v>157</v>
      </c>
      <c r="L566" s="33"/>
      <c r="M566" s="152" t="s">
        <v>1</v>
      </c>
      <c r="N566" s="153" t="s">
        <v>41</v>
      </c>
      <c r="O566" s="58"/>
      <c r="P566" s="154">
        <f>O566*H566</f>
        <v>0</v>
      </c>
      <c r="Q566" s="154">
        <v>0</v>
      </c>
      <c r="R566" s="154">
        <f>Q566*H566</f>
        <v>0</v>
      </c>
      <c r="S566" s="154">
        <v>0</v>
      </c>
      <c r="T566" s="155">
        <f>S566*H566</f>
        <v>0</v>
      </c>
      <c r="U566" s="32"/>
      <c r="V566" s="32"/>
      <c r="W566" s="32"/>
      <c r="X566" s="32"/>
      <c r="Y566" s="32"/>
      <c r="Z566" s="32"/>
      <c r="AA566" s="32"/>
      <c r="AB566" s="32"/>
      <c r="AC566" s="32"/>
      <c r="AD566" s="32"/>
      <c r="AE566" s="32"/>
      <c r="AR566" s="156" t="s">
        <v>231</v>
      </c>
      <c r="AT566" s="156" t="s">
        <v>153</v>
      </c>
      <c r="AU566" s="156" t="s">
        <v>84</v>
      </c>
      <c r="AY566" s="17" t="s">
        <v>151</v>
      </c>
      <c r="BE566" s="157">
        <f>IF(N566="základní",J566,0)</f>
        <v>0</v>
      </c>
      <c r="BF566" s="157">
        <f>IF(N566="snížená",J566,0)</f>
        <v>0</v>
      </c>
      <c r="BG566" s="157">
        <f>IF(N566="zákl. přenesená",J566,0)</f>
        <v>0</v>
      </c>
      <c r="BH566" s="157">
        <f>IF(N566="sníž. přenesená",J566,0)</f>
        <v>0</v>
      </c>
      <c r="BI566" s="157">
        <f>IF(N566="nulová",J566,0)</f>
        <v>0</v>
      </c>
      <c r="BJ566" s="17" t="s">
        <v>82</v>
      </c>
      <c r="BK566" s="157">
        <f>ROUND(I566*H566,2)</f>
        <v>0</v>
      </c>
      <c r="BL566" s="17" t="s">
        <v>231</v>
      </c>
      <c r="BM566" s="156" t="s">
        <v>1198</v>
      </c>
    </row>
    <row r="567" spans="1:65" s="12" customFormat="1" ht="22.9" customHeight="1">
      <c r="B567" s="131"/>
      <c r="D567" s="132" t="s">
        <v>75</v>
      </c>
      <c r="E567" s="142" t="s">
        <v>1199</v>
      </c>
      <c r="F567" s="142" t="s">
        <v>1200</v>
      </c>
      <c r="I567" s="134"/>
      <c r="J567" s="143">
        <f>BK567</f>
        <v>0</v>
      </c>
      <c r="L567" s="131"/>
      <c r="M567" s="136"/>
      <c r="N567" s="137"/>
      <c r="O567" s="137"/>
      <c r="P567" s="138">
        <f>SUM(P568:P594)</f>
        <v>0</v>
      </c>
      <c r="Q567" s="137"/>
      <c r="R567" s="138">
        <f>SUM(R568:R594)</f>
        <v>0.53554694999999997</v>
      </c>
      <c r="S567" s="137"/>
      <c r="T567" s="139">
        <f>SUM(T568:T594)</f>
        <v>0</v>
      </c>
      <c r="AR567" s="132" t="s">
        <v>84</v>
      </c>
      <c r="AT567" s="140" t="s">
        <v>75</v>
      </c>
      <c r="AU567" s="140" t="s">
        <v>82</v>
      </c>
      <c r="AY567" s="132" t="s">
        <v>151</v>
      </c>
      <c r="BK567" s="141">
        <f>SUM(BK568:BK594)</f>
        <v>0</v>
      </c>
    </row>
    <row r="568" spans="1:65" s="2" customFormat="1" ht="24.2" customHeight="1">
      <c r="A568" s="32"/>
      <c r="B568" s="144"/>
      <c r="C568" s="145" t="s">
        <v>1201</v>
      </c>
      <c r="D568" s="145" t="s">
        <v>153</v>
      </c>
      <c r="E568" s="146" t="s">
        <v>1202</v>
      </c>
      <c r="F568" s="147" t="s">
        <v>1203</v>
      </c>
      <c r="G568" s="148" t="s">
        <v>164</v>
      </c>
      <c r="H568" s="149">
        <v>2.25</v>
      </c>
      <c r="I568" s="150"/>
      <c r="J568" s="151">
        <f>ROUND(I568*H568,2)</f>
        <v>0</v>
      </c>
      <c r="K568" s="147" t="s">
        <v>157</v>
      </c>
      <c r="L568" s="33"/>
      <c r="M568" s="152" t="s">
        <v>1</v>
      </c>
      <c r="N568" s="153" t="s">
        <v>41</v>
      </c>
      <c r="O568" s="58"/>
      <c r="P568" s="154">
        <f>O568*H568</f>
        <v>0</v>
      </c>
      <c r="Q568" s="154">
        <v>2.5999999999999998E-4</v>
      </c>
      <c r="R568" s="154">
        <f>Q568*H568</f>
        <v>5.8499999999999991E-4</v>
      </c>
      <c r="S568" s="154">
        <v>0</v>
      </c>
      <c r="T568" s="155">
        <f>S568*H568</f>
        <v>0</v>
      </c>
      <c r="U568" s="32"/>
      <c r="V568" s="32"/>
      <c r="W568" s="32"/>
      <c r="X568" s="32"/>
      <c r="Y568" s="32"/>
      <c r="Z568" s="32"/>
      <c r="AA568" s="32"/>
      <c r="AB568" s="32"/>
      <c r="AC568" s="32"/>
      <c r="AD568" s="32"/>
      <c r="AE568" s="32"/>
      <c r="AR568" s="156" t="s">
        <v>231</v>
      </c>
      <c r="AT568" s="156" t="s">
        <v>153</v>
      </c>
      <c r="AU568" s="156" t="s">
        <v>84</v>
      </c>
      <c r="AY568" s="17" t="s">
        <v>151</v>
      </c>
      <c r="BE568" s="157">
        <f>IF(N568="základní",J568,0)</f>
        <v>0</v>
      </c>
      <c r="BF568" s="157">
        <f>IF(N568="snížená",J568,0)</f>
        <v>0</v>
      </c>
      <c r="BG568" s="157">
        <f>IF(N568="zákl. přenesená",J568,0)</f>
        <v>0</v>
      </c>
      <c r="BH568" s="157">
        <f>IF(N568="sníž. přenesená",J568,0)</f>
        <v>0</v>
      </c>
      <c r="BI568" s="157">
        <f>IF(N568="nulová",J568,0)</f>
        <v>0</v>
      </c>
      <c r="BJ568" s="17" t="s">
        <v>82</v>
      </c>
      <c r="BK568" s="157">
        <f>ROUND(I568*H568,2)</f>
        <v>0</v>
      </c>
      <c r="BL568" s="17" t="s">
        <v>231</v>
      </c>
      <c r="BM568" s="156" t="s">
        <v>1204</v>
      </c>
    </row>
    <row r="569" spans="1:65" s="13" customFormat="1">
      <c r="B569" s="158"/>
      <c r="D569" s="159" t="s">
        <v>160</v>
      </c>
      <c r="E569" s="160" t="s">
        <v>1</v>
      </c>
      <c r="F569" s="161" t="s">
        <v>1205</v>
      </c>
      <c r="H569" s="162">
        <v>2.25</v>
      </c>
      <c r="I569" s="163"/>
      <c r="L569" s="158"/>
      <c r="M569" s="164"/>
      <c r="N569" s="165"/>
      <c r="O569" s="165"/>
      <c r="P569" s="165"/>
      <c r="Q569" s="165"/>
      <c r="R569" s="165"/>
      <c r="S569" s="165"/>
      <c r="T569" s="166"/>
      <c r="AT569" s="160" t="s">
        <v>160</v>
      </c>
      <c r="AU569" s="160" t="s">
        <v>84</v>
      </c>
      <c r="AV569" s="13" t="s">
        <v>84</v>
      </c>
      <c r="AW569" s="13" t="s">
        <v>33</v>
      </c>
      <c r="AX569" s="13" t="s">
        <v>82</v>
      </c>
      <c r="AY569" s="160" t="s">
        <v>151</v>
      </c>
    </row>
    <row r="570" spans="1:65" s="2" customFormat="1" ht="24.2" customHeight="1">
      <c r="A570" s="32"/>
      <c r="B570" s="144"/>
      <c r="C570" s="175" t="s">
        <v>1206</v>
      </c>
      <c r="D570" s="175" t="s">
        <v>208</v>
      </c>
      <c r="E570" s="176" t="s">
        <v>1207</v>
      </c>
      <c r="F570" s="177" t="s">
        <v>1208</v>
      </c>
      <c r="G570" s="178" t="s">
        <v>164</v>
      </c>
      <c r="H570" s="179">
        <v>2.25</v>
      </c>
      <c r="I570" s="180"/>
      <c r="J570" s="181">
        <f>ROUND(I570*H570,2)</f>
        <v>0</v>
      </c>
      <c r="K570" s="177" t="s">
        <v>157</v>
      </c>
      <c r="L570" s="182"/>
      <c r="M570" s="183" t="s">
        <v>1</v>
      </c>
      <c r="N570" s="184" t="s">
        <v>41</v>
      </c>
      <c r="O570" s="58"/>
      <c r="P570" s="154">
        <f>O570*H570</f>
        <v>0</v>
      </c>
      <c r="Q570" s="154">
        <v>3.7960000000000001E-2</v>
      </c>
      <c r="R570" s="154">
        <f>Q570*H570</f>
        <v>8.541E-2</v>
      </c>
      <c r="S570" s="154">
        <v>0</v>
      </c>
      <c r="T570" s="155">
        <f>S570*H570</f>
        <v>0</v>
      </c>
      <c r="U570" s="32"/>
      <c r="V570" s="32"/>
      <c r="W570" s="32"/>
      <c r="X570" s="32"/>
      <c r="Y570" s="32"/>
      <c r="Z570" s="32"/>
      <c r="AA570" s="32"/>
      <c r="AB570" s="32"/>
      <c r="AC570" s="32"/>
      <c r="AD570" s="32"/>
      <c r="AE570" s="32"/>
      <c r="AR570" s="156" t="s">
        <v>299</v>
      </c>
      <c r="AT570" s="156" t="s">
        <v>208</v>
      </c>
      <c r="AU570" s="156" t="s">
        <v>84</v>
      </c>
      <c r="AY570" s="17" t="s">
        <v>151</v>
      </c>
      <c r="BE570" s="157">
        <f>IF(N570="základní",J570,0)</f>
        <v>0</v>
      </c>
      <c r="BF570" s="157">
        <f>IF(N570="snížená",J570,0)</f>
        <v>0</v>
      </c>
      <c r="BG570" s="157">
        <f>IF(N570="zákl. přenesená",J570,0)</f>
        <v>0</v>
      </c>
      <c r="BH570" s="157">
        <f>IF(N570="sníž. přenesená",J570,0)</f>
        <v>0</v>
      </c>
      <c r="BI570" s="157">
        <f>IF(N570="nulová",J570,0)</f>
        <v>0</v>
      </c>
      <c r="BJ570" s="17" t="s">
        <v>82</v>
      </c>
      <c r="BK570" s="157">
        <f>ROUND(I570*H570,2)</f>
        <v>0</v>
      </c>
      <c r="BL570" s="17" t="s">
        <v>231</v>
      </c>
      <c r="BM570" s="156" t="s">
        <v>1209</v>
      </c>
    </row>
    <row r="571" spans="1:65" s="13" customFormat="1">
      <c r="B571" s="158"/>
      <c r="D571" s="159" t="s">
        <v>160</v>
      </c>
      <c r="E571" s="160" t="s">
        <v>1</v>
      </c>
      <c r="F571" s="161" t="s">
        <v>1205</v>
      </c>
      <c r="H571" s="162">
        <v>2.25</v>
      </c>
      <c r="I571" s="163"/>
      <c r="L571" s="158"/>
      <c r="M571" s="164"/>
      <c r="N571" s="165"/>
      <c r="O571" s="165"/>
      <c r="P571" s="165"/>
      <c r="Q571" s="165"/>
      <c r="R571" s="165"/>
      <c r="S571" s="165"/>
      <c r="T571" s="166"/>
      <c r="AT571" s="160" t="s">
        <v>160</v>
      </c>
      <c r="AU571" s="160" t="s">
        <v>84</v>
      </c>
      <c r="AV571" s="13" t="s">
        <v>84</v>
      </c>
      <c r="AW571" s="13" t="s">
        <v>33</v>
      </c>
      <c r="AX571" s="13" t="s">
        <v>82</v>
      </c>
      <c r="AY571" s="160" t="s">
        <v>151</v>
      </c>
    </row>
    <row r="572" spans="1:65" s="2" customFormat="1" ht="24.2" customHeight="1">
      <c r="A572" s="32"/>
      <c r="B572" s="144"/>
      <c r="C572" s="145" t="s">
        <v>1210</v>
      </c>
      <c r="D572" s="145" t="s">
        <v>153</v>
      </c>
      <c r="E572" s="146" t="s">
        <v>1211</v>
      </c>
      <c r="F572" s="147" t="s">
        <v>1212</v>
      </c>
      <c r="G572" s="148" t="s">
        <v>182</v>
      </c>
      <c r="H572" s="149">
        <v>5</v>
      </c>
      <c r="I572" s="150"/>
      <c r="J572" s="151">
        <f>ROUND(I572*H572,2)</f>
        <v>0</v>
      </c>
      <c r="K572" s="147" t="s">
        <v>157</v>
      </c>
      <c r="L572" s="33"/>
      <c r="M572" s="152" t="s">
        <v>1</v>
      </c>
      <c r="N572" s="153" t="s">
        <v>41</v>
      </c>
      <c r="O572" s="58"/>
      <c r="P572" s="154">
        <f>O572*H572</f>
        <v>0</v>
      </c>
      <c r="Q572" s="154">
        <v>2.5999999999999998E-4</v>
      </c>
      <c r="R572" s="154">
        <f>Q572*H572</f>
        <v>1.2999999999999999E-3</v>
      </c>
      <c r="S572" s="154">
        <v>0</v>
      </c>
      <c r="T572" s="155">
        <f>S572*H572</f>
        <v>0</v>
      </c>
      <c r="U572" s="32"/>
      <c r="V572" s="32"/>
      <c r="W572" s="32"/>
      <c r="X572" s="32"/>
      <c r="Y572" s="32"/>
      <c r="Z572" s="32"/>
      <c r="AA572" s="32"/>
      <c r="AB572" s="32"/>
      <c r="AC572" s="32"/>
      <c r="AD572" s="32"/>
      <c r="AE572" s="32"/>
      <c r="AR572" s="156" t="s">
        <v>231</v>
      </c>
      <c r="AT572" s="156" t="s">
        <v>153</v>
      </c>
      <c r="AU572" s="156" t="s">
        <v>84</v>
      </c>
      <c r="AY572" s="17" t="s">
        <v>151</v>
      </c>
      <c r="BE572" s="157">
        <f>IF(N572="základní",J572,0)</f>
        <v>0</v>
      </c>
      <c r="BF572" s="157">
        <f>IF(N572="snížená",J572,0)</f>
        <v>0</v>
      </c>
      <c r="BG572" s="157">
        <f>IF(N572="zákl. přenesená",J572,0)</f>
        <v>0</v>
      </c>
      <c r="BH572" s="157">
        <f>IF(N572="sníž. přenesená",J572,0)</f>
        <v>0</v>
      </c>
      <c r="BI572" s="157">
        <f>IF(N572="nulová",J572,0)</f>
        <v>0</v>
      </c>
      <c r="BJ572" s="17" t="s">
        <v>82</v>
      </c>
      <c r="BK572" s="157">
        <f>ROUND(I572*H572,2)</f>
        <v>0</v>
      </c>
      <c r="BL572" s="17" t="s">
        <v>231</v>
      </c>
      <c r="BM572" s="156" t="s">
        <v>1213</v>
      </c>
    </row>
    <row r="573" spans="1:65" s="2" customFormat="1" ht="24.2" customHeight="1">
      <c r="A573" s="32"/>
      <c r="B573" s="144"/>
      <c r="C573" s="175" t="s">
        <v>1214</v>
      </c>
      <c r="D573" s="175" t="s">
        <v>208</v>
      </c>
      <c r="E573" s="176" t="s">
        <v>1215</v>
      </c>
      <c r="F573" s="177" t="s">
        <v>1216</v>
      </c>
      <c r="G573" s="178" t="s">
        <v>164</v>
      </c>
      <c r="H573" s="179">
        <v>3.165</v>
      </c>
      <c r="I573" s="180"/>
      <c r="J573" s="181">
        <f>ROUND(I573*H573,2)</f>
        <v>0</v>
      </c>
      <c r="K573" s="177" t="s">
        <v>157</v>
      </c>
      <c r="L573" s="182"/>
      <c r="M573" s="183" t="s">
        <v>1</v>
      </c>
      <c r="N573" s="184" t="s">
        <v>41</v>
      </c>
      <c r="O573" s="58"/>
      <c r="P573" s="154">
        <f>O573*H573</f>
        <v>0</v>
      </c>
      <c r="Q573" s="154">
        <v>4.5830000000000003E-2</v>
      </c>
      <c r="R573" s="154">
        <f>Q573*H573</f>
        <v>0.14505195000000001</v>
      </c>
      <c r="S573" s="154">
        <v>0</v>
      </c>
      <c r="T573" s="155">
        <f>S573*H573</f>
        <v>0</v>
      </c>
      <c r="U573" s="32"/>
      <c r="V573" s="32"/>
      <c r="W573" s="32"/>
      <c r="X573" s="32"/>
      <c r="Y573" s="32"/>
      <c r="Z573" s="32"/>
      <c r="AA573" s="32"/>
      <c r="AB573" s="32"/>
      <c r="AC573" s="32"/>
      <c r="AD573" s="32"/>
      <c r="AE573" s="32"/>
      <c r="AR573" s="156" t="s">
        <v>299</v>
      </c>
      <c r="AT573" s="156" t="s">
        <v>208</v>
      </c>
      <c r="AU573" s="156" t="s">
        <v>84</v>
      </c>
      <c r="AY573" s="17" t="s">
        <v>151</v>
      </c>
      <c r="BE573" s="157">
        <f>IF(N573="základní",J573,0)</f>
        <v>0</v>
      </c>
      <c r="BF573" s="157">
        <f>IF(N573="snížená",J573,0)</f>
        <v>0</v>
      </c>
      <c r="BG573" s="157">
        <f>IF(N573="zákl. přenesená",J573,0)</f>
        <v>0</v>
      </c>
      <c r="BH573" s="157">
        <f>IF(N573="sníž. přenesená",J573,0)</f>
        <v>0</v>
      </c>
      <c r="BI573" s="157">
        <f>IF(N573="nulová",J573,0)</f>
        <v>0</v>
      </c>
      <c r="BJ573" s="17" t="s">
        <v>82</v>
      </c>
      <c r="BK573" s="157">
        <f>ROUND(I573*H573,2)</f>
        <v>0</v>
      </c>
      <c r="BL573" s="17" t="s">
        <v>231</v>
      </c>
      <c r="BM573" s="156" t="s">
        <v>1217</v>
      </c>
    </row>
    <row r="574" spans="1:65" s="13" customFormat="1">
      <c r="B574" s="158"/>
      <c r="D574" s="159" t="s">
        <v>160</v>
      </c>
      <c r="E574" s="160" t="s">
        <v>1</v>
      </c>
      <c r="F574" s="161" t="s">
        <v>1218</v>
      </c>
      <c r="H574" s="162">
        <v>3.165</v>
      </c>
      <c r="I574" s="163"/>
      <c r="L574" s="158"/>
      <c r="M574" s="164"/>
      <c r="N574" s="165"/>
      <c r="O574" s="165"/>
      <c r="P574" s="165"/>
      <c r="Q574" s="165"/>
      <c r="R574" s="165"/>
      <c r="S574" s="165"/>
      <c r="T574" s="166"/>
      <c r="AT574" s="160" t="s">
        <v>160</v>
      </c>
      <c r="AU574" s="160" t="s">
        <v>84</v>
      </c>
      <c r="AV574" s="13" t="s">
        <v>84</v>
      </c>
      <c r="AW574" s="13" t="s">
        <v>33</v>
      </c>
      <c r="AX574" s="13" t="s">
        <v>82</v>
      </c>
      <c r="AY574" s="160" t="s">
        <v>151</v>
      </c>
    </row>
    <row r="575" spans="1:65" s="2" customFormat="1" ht="24.2" customHeight="1">
      <c r="A575" s="32"/>
      <c r="B575" s="144"/>
      <c r="C575" s="145" t="s">
        <v>1219</v>
      </c>
      <c r="D575" s="145" t="s">
        <v>153</v>
      </c>
      <c r="E575" s="146" t="s">
        <v>1220</v>
      </c>
      <c r="F575" s="147" t="s">
        <v>1221</v>
      </c>
      <c r="G575" s="148" t="s">
        <v>182</v>
      </c>
      <c r="H575" s="149">
        <v>12</v>
      </c>
      <c r="I575" s="150"/>
      <c r="J575" s="151">
        <f t="shared" ref="J575:J594" si="10">ROUND(I575*H575,2)</f>
        <v>0</v>
      </c>
      <c r="K575" s="147" t="s">
        <v>157</v>
      </c>
      <c r="L575" s="33"/>
      <c r="M575" s="152" t="s">
        <v>1</v>
      </c>
      <c r="N575" s="153" t="s">
        <v>41</v>
      </c>
      <c r="O575" s="58"/>
      <c r="P575" s="154">
        <f t="shared" ref="P575:P594" si="11">O575*H575</f>
        <v>0</v>
      </c>
      <c r="Q575" s="154">
        <v>0</v>
      </c>
      <c r="R575" s="154">
        <f t="shared" ref="R575:R594" si="12">Q575*H575</f>
        <v>0</v>
      </c>
      <c r="S575" s="154">
        <v>0</v>
      </c>
      <c r="T575" s="155">
        <f t="shared" ref="T575:T594" si="13">S575*H575</f>
        <v>0</v>
      </c>
      <c r="U575" s="32"/>
      <c r="V575" s="32"/>
      <c r="W575" s="32"/>
      <c r="X575" s="32"/>
      <c r="Y575" s="32"/>
      <c r="Z575" s="32"/>
      <c r="AA575" s="32"/>
      <c r="AB575" s="32"/>
      <c r="AC575" s="32"/>
      <c r="AD575" s="32"/>
      <c r="AE575" s="32"/>
      <c r="AR575" s="156" t="s">
        <v>231</v>
      </c>
      <c r="AT575" s="156" t="s">
        <v>153</v>
      </c>
      <c r="AU575" s="156" t="s">
        <v>84</v>
      </c>
      <c r="AY575" s="17" t="s">
        <v>151</v>
      </c>
      <c r="BE575" s="157">
        <f t="shared" ref="BE575:BE594" si="14">IF(N575="základní",J575,0)</f>
        <v>0</v>
      </c>
      <c r="BF575" s="157">
        <f t="shared" ref="BF575:BF594" si="15">IF(N575="snížená",J575,0)</f>
        <v>0</v>
      </c>
      <c r="BG575" s="157">
        <f t="shared" ref="BG575:BG594" si="16">IF(N575="zákl. přenesená",J575,0)</f>
        <v>0</v>
      </c>
      <c r="BH575" s="157">
        <f t="shared" ref="BH575:BH594" si="17">IF(N575="sníž. přenesená",J575,0)</f>
        <v>0</v>
      </c>
      <c r="BI575" s="157">
        <f t="shared" ref="BI575:BI594" si="18">IF(N575="nulová",J575,0)</f>
        <v>0</v>
      </c>
      <c r="BJ575" s="17" t="s">
        <v>82</v>
      </c>
      <c r="BK575" s="157">
        <f t="shared" ref="BK575:BK594" si="19">ROUND(I575*H575,2)</f>
        <v>0</v>
      </c>
      <c r="BL575" s="17" t="s">
        <v>231</v>
      </c>
      <c r="BM575" s="156" t="s">
        <v>1222</v>
      </c>
    </row>
    <row r="576" spans="1:65" s="2" customFormat="1" ht="24.2" customHeight="1">
      <c r="A576" s="32"/>
      <c r="B576" s="144"/>
      <c r="C576" s="175" t="s">
        <v>1223</v>
      </c>
      <c r="D576" s="175" t="s">
        <v>208</v>
      </c>
      <c r="E576" s="176" t="s">
        <v>1224</v>
      </c>
      <c r="F576" s="177" t="s">
        <v>1225</v>
      </c>
      <c r="G576" s="178" t="s">
        <v>182</v>
      </c>
      <c r="H576" s="179">
        <v>4</v>
      </c>
      <c r="I576" s="180"/>
      <c r="J576" s="181">
        <f t="shared" si="10"/>
        <v>0</v>
      </c>
      <c r="K576" s="177" t="s">
        <v>1</v>
      </c>
      <c r="L576" s="182"/>
      <c r="M576" s="183" t="s">
        <v>1</v>
      </c>
      <c r="N576" s="184" t="s">
        <v>41</v>
      </c>
      <c r="O576" s="58"/>
      <c r="P576" s="154">
        <f t="shared" si="11"/>
        <v>0</v>
      </c>
      <c r="Q576" s="154">
        <v>1.7500000000000002E-2</v>
      </c>
      <c r="R576" s="154">
        <f t="shared" si="12"/>
        <v>7.0000000000000007E-2</v>
      </c>
      <c r="S576" s="154">
        <v>0</v>
      </c>
      <c r="T576" s="155">
        <f t="shared" si="13"/>
        <v>0</v>
      </c>
      <c r="U576" s="32"/>
      <c r="V576" s="32"/>
      <c r="W576" s="32"/>
      <c r="X576" s="32"/>
      <c r="Y576" s="32"/>
      <c r="Z576" s="32"/>
      <c r="AA576" s="32"/>
      <c r="AB576" s="32"/>
      <c r="AC576" s="32"/>
      <c r="AD576" s="32"/>
      <c r="AE576" s="32"/>
      <c r="AR576" s="156" t="s">
        <v>299</v>
      </c>
      <c r="AT576" s="156" t="s">
        <v>208</v>
      </c>
      <c r="AU576" s="156" t="s">
        <v>84</v>
      </c>
      <c r="AY576" s="17" t="s">
        <v>151</v>
      </c>
      <c r="BE576" s="157">
        <f t="shared" si="14"/>
        <v>0</v>
      </c>
      <c r="BF576" s="157">
        <f t="shared" si="15"/>
        <v>0</v>
      </c>
      <c r="BG576" s="157">
        <f t="shared" si="16"/>
        <v>0</v>
      </c>
      <c r="BH576" s="157">
        <f t="shared" si="17"/>
        <v>0</v>
      </c>
      <c r="BI576" s="157">
        <f t="shared" si="18"/>
        <v>0</v>
      </c>
      <c r="BJ576" s="17" t="s">
        <v>82</v>
      </c>
      <c r="BK576" s="157">
        <f t="shared" si="19"/>
        <v>0</v>
      </c>
      <c r="BL576" s="17" t="s">
        <v>231</v>
      </c>
      <c r="BM576" s="156" t="s">
        <v>1226</v>
      </c>
    </row>
    <row r="577" spans="1:65" s="2" customFormat="1" ht="33" customHeight="1">
      <c r="A577" s="32"/>
      <c r="B577" s="144"/>
      <c r="C577" s="175" t="s">
        <v>1227</v>
      </c>
      <c r="D577" s="175" t="s">
        <v>208</v>
      </c>
      <c r="E577" s="176" t="s">
        <v>1228</v>
      </c>
      <c r="F577" s="177" t="s">
        <v>1229</v>
      </c>
      <c r="G577" s="178" t="s">
        <v>182</v>
      </c>
      <c r="H577" s="179">
        <v>7</v>
      </c>
      <c r="I577" s="180"/>
      <c r="J577" s="181">
        <f t="shared" si="10"/>
        <v>0</v>
      </c>
      <c r="K577" s="177" t="s">
        <v>157</v>
      </c>
      <c r="L577" s="182"/>
      <c r="M577" s="183" t="s">
        <v>1</v>
      </c>
      <c r="N577" s="184" t="s">
        <v>41</v>
      </c>
      <c r="O577" s="58"/>
      <c r="P577" s="154">
        <f t="shared" si="11"/>
        <v>0</v>
      </c>
      <c r="Q577" s="154">
        <v>1.6E-2</v>
      </c>
      <c r="R577" s="154">
        <f t="shared" si="12"/>
        <v>0.112</v>
      </c>
      <c r="S577" s="154">
        <v>0</v>
      </c>
      <c r="T577" s="155">
        <f t="shared" si="13"/>
        <v>0</v>
      </c>
      <c r="U577" s="32"/>
      <c r="V577" s="32"/>
      <c r="W577" s="32"/>
      <c r="X577" s="32"/>
      <c r="Y577" s="32"/>
      <c r="Z577" s="32"/>
      <c r="AA577" s="32"/>
      <c r="AB577" s="32"/>
      <c r="AC577" s="32"/>
      <c r="AD577" s="32"/>
      <c r="AE577" s="32"/>
      <c r="AR577" s="156" t="s">
        <v>299</v>
      </c>
      <c r="AT577" s="156" t="s">
        <v>208</v>
      </c>
      <c r="AU577" s="156" t="s">
        <v>84</v>
      </c>
      <c r="AY577" s="17" t="s">
        <v>151</v>
      </c>
      <c r="BE577" s="157">
        <f t="shared" si="14"/>
        <v>0</v>
      </c>
      <c r="BF577" s="157">
        <f t="shared" si="15"/>
        <v>0</v>
      </c>
      <c r="BG577" s="157">
        <f t="shared" si="16"/>
        <v>0</v>
      </c>
      <c r="BH577" s="157">
        <f t="shared" si="17"/>
        <v>0</v>
      </c>
      <c r="BI577" s="157">
        <f t="shared" si="18"/>
        <v>0</v>
      </c>
      <c r="BJ577" s="17" t="s">
        <v>82</v>
      </c>
      <c r="BK577" s="157">
        <f t="shared" si="19"/>
        <v>0</v>
      </c>
      <c r="BL577" s="17" t="s">
        <v>231</v>
      </c>
      <c r="BM577" s="156" t="s">
        <v>1230</v>
      </c>
    </row>
    <row r="578" spans="1:65" s="2" customFormat="1" ht="37.9" customHeight="1">
      <c r="A578" s="32"/>
      <c r="B578" s="144"/>
      <c r="C578" s="175" t="s">
        <v>1231</v>
      </c>
      <c r="D578" s="175" t="s">
        <v>208</v>
      </c>
      <c r="E578" s="176" t="s">
        <v>1232</v>
      </c>
      <c r="F578" s="177" t="s">
        <v>1233</v>
      </c>
      <c r="G578" s="178" t="s">
        <v>182</v>
      </c>
      <c r="H578" s="179">
        <v>1</v>
      </c>
      <c r="I578" s="180"/>
      <c r="J578" s="181">
        <f t="shared" si="10"/>
        <v>0</v>
      </c>
      <c r="K578" s="177" t="s">
        <v>1</v>
      </c>
      <c r="L578" s="182"/>
      <c r="M578" s="183" t="s">
        <v>1</v>
      </c>
      <c r="N578" s="184" t="s">
        <v>41</v>
      </c>
      <c r="O578" s="58"/>
      <c r="P578" s="154">
        <f t="shared" si="11"/>
        <v>0</v>
      </c>
      <c r="Q578" s="154">
        <v>1.6E-2</v>
      </c>
      <c r="R578" s="154">
        <f t="shared" si="12"/>
        <v>1.6E-2</v>
      </c>
      <c r="S578" s="154">
        <v>0</v>
      </c>
      <c r="T578" s="155">
        <f t="shared" si="13"/>
        <v>0</v>
      </c>
      <c r="U578" s="32"/>
      <c r="V578" s="32"/>
      <c r="W578" s="32"/>
      <c r="X578" s="32"/>
      <c r="Y578" s="32"/>
      <c r="Z578" s="32"/>
      <c r="AA578" s="32"/>
      <c r="AB578" s="32"/>
      <c r="AC578" s="32"/>
      <c r="AD578" s="32"/>
      <c r="AE578" s="32"/>
      <c r="AR578" s="156" t="s">
        <v>299</v>
      </c>
      <c r="AT578" s="156" t="s">
        <v>208</v>
      </c>
      <c r="AU578" s="156" t="s">
        <v>84</v>
      </c>
      <c r="AY578" s="17" t="s">
        <v>151</v>
      </c>
      <c r="BE578" s="157">
        <f t="shared" si="14"/>
        <v>0</v>
      </c>
      <c r="BF578" s="157">
        <f t="shared" si="15"/>
        <v>0</v>
      </c>
      <c r="BG578" s="157">
        <f t="shared" si="16"/>
        <v>0</v>
      </c>
      <c r="BH578" s="157">
        <f t="shared" si="17"/>
        <v>0</v>
      </c>
      <c r="BI578" s="157">
        <f t="shared" si="18"/>
        <v>0</v>
      </c>
      <c r="BJ578" s="17" t="s">
        <v>82</v>
      </c>
      <c r="BK578" s="157">
        <f t="shared" si="19"/>
        <v>0</v>
      </c>
      <c r="BL578" s="17" t="s">
        <v>231</v>
      </c>
      <c r="BM578" s="156" t="s">
        <v>1234</v>
      </c>
    </row>
    <row r="579" spans="1:65" s="2" customFormat="1" ht="33" customHeight="1">
      <c r="A579" s="32"/>
      <c r="B579" s="144"/>
      <c r="C579" s="145" t="s">
        <v>1235</v>
      </c>
      <c r="D579" s="145" t="s">
        <v>153</v>
      </c>
      <c r="E579" s="146" t="s">
        <v>1236</v>
      </c>
      <c r="F579" s="147" t="s">
        <v>1237</v>
      </c>
      <c r="G579" s="148" t="s">
        <v>182</v>
      </c>
      <c r="H579" s="149">
        <v>2</v>
      </c>
      <c r="I579" s="150"/>
      <c r="J579" s="151">
        <f t="shared" si="10"/>
        <v>0</v>
      </c>
      <c r="K579" s="147" t="s">
        <v>1</v>
      </c>
      <c r="L579" s="33"/>
      <c r="M579" s="152" t="s">
        <v>1</v>
      </c>
      <c r="N579" s="153" t="s">
        <v>41</v>
      </c>
      <c r="O579" s="58"/>
      <c r="P579" s="154">
        <f t="shared" si="11"/>
        <v>0</v>
      </c>
      <c r="Q579" s="154">
        <v>0</v>
      </c>
      <c r="R579" s="154">
        <f t="shared" si="12"/>
        <v>0</v>
      </c>
      <c r="S579" s="154">
        <v>0</v>
      </c>
      <c r="T579" s="155">
        <f t="shared" si="13"/>
        <v>0</v>
      </c>
      <c r="U579" s="32"/>
      <c r="V579" s="32"/>
      <c r="W579" s="32"/>
      <c r="X579" s="32"/>
      <c r="Y579" s="32"/>
      <c r="Z579" s="32"/>
      <c r="AA579" s="32"/>
      <c r="AB579" s="32"/>
      <c r="AC579" s="32"/>
      <c r="AD579" s="32"/>
      <c r="AE579" s="32"/>
      <c r="AR579" s="156" t="s">
        <v>231</v>
      </c>
      <c r="AT579" s="156" t="s">
        <v>153</v>
      </c>
      <c r="AU579" s="156" t="s">
        <v>84</v>
      </c>
      <c r="AY579" s="17" t="s">
        <v>151</v>
      </c>
      <c r="BE579" s="157">
        <f t="shared" si="14"/>
        <v>0</v>
      </c>
      <c r="BF579" s="157">
        <f t="shared" si="15"/>
        <v>0</v>
      </c>
      <c r="BG579" s="157">
        <f t="shared" si="16"/>
        <v>0</v>
      </c>
      <c r="BH579" s="157">
        <f t="shared" si="17"/>
        <v>0</v>
      </c>
      <c r="BI579" s="157">
        <f t="shared" si="18"/>
        <v>0</v>
      </c>
      <c r="BJ579" s="17" t="s">
        <v>82</v>
      </c>
      <c r="BK579" s="157">
        <f t="shared" si="19"/>
        <v>0</v>
      </c>
      <c r="BL579" s="17" t="s">
        <v>231</v>
      </c>
      <c r="BM579" s="156" t="s">
        <v>1238</v>
      </c>
    </row>
    <row r="580" spans="1:65" s="2" customFormat="1" ht="24.2" customHeight="1">
      <c r="A580" s="32"/>
      <c r="B580" s="144"/>
      <c r="C580" s="175" t="s">
        <v>1239</v>
      </c>
      <c r="D580" s="175" t="s">
        <v>208</v>
      </c>
      <c r="E580" s="176" t="s">
        <v>1240</v>
      </c>
      <c r="F580" s="177" t="s">
        <v>1241</v>
      </c>
      <c r="G580" s="178" t="s">
        <v>182</v>
      </c>
      <c r="H580" s="179">
        <v>2</v>
      </c>
      <c r="I580" s="180"/>
      <c r="J580" s="181">
        <f t="shared" si="10"/>
        <v>0</v>
      </c>
      <c r="K580" s="177" t="s">
        <v>157</v>
      </c>
      <c r="L580" s="182"/>
      <c r="M580" s="183" t="s">
        <v>1</v>
      </c>
      <c r="N580" s="184" t="s">
        <v>41</v>
      </c>
      <c r="O580" s="58"/>
      <c r="P580" s="154">
        <f t="shared" si="11"/>
        <v>0</v>
      </c>
      <c r="Q580" s="154">
        <v>2.2499999999999999E-2</v>
      </c>
      <c r="R580" s="154">
        <f t="shared" si="12"/>
        <v>4.4999999999999998E-2</v>
      </c>
      <c r="S580" s="154">
        <v>0</v>
      </c>
      <c r="T580" s="155">
        <f t="shared" si="13"/>
        <v>0</v>
      </c>
      <c r="U580" s="32"/>
      <c r="V580" s="32"/>
      <c r="W580" s="32"/>
      <c r="X580" s="32"/>
      <c r="Y580" s="32"/>
      <c r="Z580" s="32"/>
      <c r="AA580" s="32"/>
      <c r="AB580" s="32"/>
      <c r="AC580" s="32"/>
      <c r="AD580" s="32"/>
      <c r="AE580" s="32"/>
      <c r="AR580" s="156" t="s">
        <v>299</v>
      </c>
      <c r="AT580" s="156" t="s">
        <v>208</v>
      </c>
      <c r="AU580" s="156" t="s">
        <v>84</v>
      </c>
      <c r="AY580" s="17" t="s">
        <v>151</v>
      </c>
      <c r="BE580" s="157">
        <f t="shared" si="14"/>
        <v>0</v>
      </c>
      <c r="BF580" s="157">
        <f t="shared" si="15"/>
        <v>0</v>
      </c>
      <c r="BG580" s="157">
        <f t="shared" si="16"/>
        <v>0</v>
      </c>
      <c r="BH580" s="157">
        <f t="shared" si="17"/>
        <v>0</v>
      </c>
      <c r="BI580" s="157">
        <f t="shared" si="18"/>
        <v>0</v>
      </c>
      <c r="BJ580" s="17" t="s">
        <v>82</v>
      </c>
      <c r="BK580" s="157">
        <f t="shared" si="19"/>
        <v>0</v>
      </c>
      <c r="BL580" s="17" t="s">
        <v>231</v>
      </c>
      <c r="BM580" s="156" t="s">
        <v>1242</v>
      </c>
    </row>
    <row r="581" spans="1:65" s="2" customFormat="1" ht="16.5" customHeight="1">
      <c r="A581" s="32"/>
      <c r="B581" s="144"/>
      <c r="C581" s="145" t="s">
        <v>1243</v>
      </c>
      <c r="D581" s="145" t="s">
        <v>153</v>
      </c>
      <c r="E581" s="146" t="s">
        <v>1244</v>
      </c>
      <c r="F581" s="147" t="s">
        <v>1245</v>
      </c>
      <c r="G581" s="148" t="s">
        <v>182</v>
      </c>
      <c r="H581" s="149">
        <v>4</v>
      </c>
      <c r="I581" s="150"/>
      <c r="J581" s="151">
        <f t="shared" si="10"/>
        <v>0</v>
      </c>
      <c r="K581" s="147" t="s">
        <v>157</v>
      </c>
      <c r="L581" s="33"/>
      <c r="M581" s="152" t="s">
        <v>1</v>
      </c>
      <c r="N581" s="153" t="s">
        <v>41</v>
      </c>
      <c r="O581" s="58"/>
      <c r="P581" s="154">
        <f t="shared" si="11"/>
        <v>0</v>
      </c>
      <c r="Q581" s="154">
        <v>0</v>
      </c>
      <c r="R581" s="154">
        <f t="shared" si="12"/>
        <v>0</v>
      </c>
      <c r="S581" s="154">
        <v>0</v>
      </c>
      <c r="T581" s="155">
        <f t="shared" si="13"/>
        <v>0</v>
      </c>
      <c r="U581" s="32"/>
      <c r="V581" s="32"/>
      <c r="W581" s="32"/>
      <c r="X581" s="32"/>
      <c r="Y581" s="32"/>
      <c r="Z581" s="32"/>
      <c r="AA581" s="32"/>
      <c r="AB581" s="32"/>
      <c r="AC581" s="32"/>
      <c r="AD581" s="32"/>
      <c r="AE581" s="32"/>
      <c r="AR581" s="156" t="s">
        <v>231</v>
      </c>
      <c r="AT581" s="156" t="s">
        <v>153</v>
      </c>
      <c r="AU581" s="156" t="s">
        <v>84</v>
      </c>
      <c r="AY581" s="17" t="s">
        <v>151</v>
      </c>
      <c r="BE581" s="157">
        <f t="shared" si="14"/>
        <v>0</v>
      </c>
      <c r="BF581" s="157">
        <f t="shared" si="15"/>
        <v>0</v>
      </c>
      <c r="BG581" s="157">
        <f t="shared" si="16"/>
        <v>0</v>
      </c>
      <c r="BH581" s="157">
        <f t="shared" si="17"/>
        <v>0</v>
      </c>
      <c r="BI581" s="157">
        <f t="shared" si="18"/>
        <v>0</v>
      </c>
      <c r="BJ581" s="17" t="s">
        <v>82</v>
      </c>
      <c r="BK581" s="157">
        <f t="shared" si="19"/>
        <v>0</v>
      </c>
      <c r="BL581" s="17" t="s">
        <v>231</v>
      </c>
      <c r="BM581" s="156" t="s">
        <v>1246</v>
      </c>
    </row>
    <row r="582" spans="1:65" s="2" customFormat="1" ht="24.2" customHeight="1">
      <c r="A582" s="32"/>
      <c r="B582" s="144"/>
      <c r="C582" s="175" t="s">
        <v>1247</v>
      </c>
      <c r="D582" s="175" t="s">
        <v>208</v>
      </c>
      <c r="E582" s="176" t="s">
        <v>1248</v>
      </c>
      <c r="F582" s="177" t="s">
        <v>1249</v>
      </c>
      <c r="G582" s="178" t="s">
        <v>182</v>
      </c>
      <c r="H582" s="179">
        <v>4</v>
      </c>
      <c r="I582" s="180"/>
      <c r="J582" s="181">
        <f t="shared" si="10"/>
        <v>0</v>
      </c>
      <c r="K582" s="177" t="s">
        <v>157</v>
      </c>
      <c r="L582" s="182"/>
      <c r="M582" s="183" t="s">
        <v>1</v>
      </c>
      <c r="N582" s="184" t="s">
        <v>41</v>
      </c>
      <c r="O582" s="58"/>
      <c r="P582" s="154">
        <f t="shared" si="11"/>
        <v>0</v>
      </c>
      <c r="Q582" s="154">
        <v>1.4999999999999999E-4</v>
      </c>
      <c r="R582" s="154">
        <f t="shared" si="12"/>
        <v>5.9999999999999995E-4</v>
      </c>
      <c r="S582" s="154">
        <v>0</v>
      </c>
      <c r="T582" s="155">
        <f t="shared" si="13"/>
        <v>0</v>
      </c>
      <c r="U582" s="32"/>
      <c r="V582" s="32"/>
      <c r="W582" s="32"/>
      <c r="X582" s="32"/>
      <c r="Y582" s="32"/>
      <c r="Z582" s="32"/>
      <c r="AA582" s="32"/>
      <c r="AB582" s="32"/>
      <c r="AC582" s="32"/>
      <c r="AD582" s="32"/>
      <c r="AE582" s="32"/>
      <c r="AR582" s="156" t="s">
        <v>299</v>
      </c>
      <c r="AT582" s="156" t="s">
        <v>208</v>
      </c>
      <c r="AU582" s="156" t="s">
        <v>84</v>
      </c>
      <c r="AY582" s="17" t="s">
        <v>151</v>
      </c>
      <c r="BE582" s="157">
        <f t="shared" si="14"/>
        <v>0</v>
      </c>
      <c r="BF582" s="157">
        <f t="shared" si="15"/>
        <v>0</v>
      </c>
      <c r="BG582" s="157">
        <f t="shared" si="16"/>
        <v>0</v>
      </c>
      <c r="BH582" s="157">
        <f t="shared" si="17"/>
        <v>0</v>
      </c>
      <c r="BI582" s="157">
        <f t="shared" si="18"/>
        <v>0</v>
      </c>
      <c r="BJ582" s="17" t="s">
        <v>82</v>
      </c>
      <c r="BK582" s="157">
        <f t="shared" si="19"/>
        <v>0</v>
      </c>
      <c r="BL582" s="17" t="s">
        <v>231</v>
      </c>
      <c r="BM582" s="156" t="s">
        <v>1250</v>
      </c>
    </row>
    <row r="583" spans="1:65" s="2" customFormat="1" ht="21.75" customHeight="1">
      <c r="A583" s="32"/>
      <c r="B583" s="144"/>
      <c r="C583" s="145" t="s">
        <v>1251</v>
      </c>
      <c r="D583" s="145" t="s">
        <v>153</v>
      </c>
      <c r="E583" s="146" t="s">
        <v>1252</v>
      </c>
      <c r="F583" s="147" t="s">
        <v>1253</v>
      </c>
      <c r="G583" s="148" t="s">
        <v>182</v>
      </c>
      <c r="H583" s="149">
        <v>4</v>
      </c>
      <c r="I583" s="150"/>
      <c r="J583" s="151">
        <f t="shared" si="10"/>
        <v>0</v>
      </c>
      <c r="K583" s="147" t="s">
        <v>157</v>
      </c>
      <c r="L583" s="33"/>
      <c r="M583" s="152" t="s">
        <v>1</v>
      </c>
      <c r="N583" s="153" t="s">
        <v>41</v>
      </c>
      <c r="O583" s="58"/>
      <c r="P583" s="154">
        <f t="shared" si="11"/>
        <v>0</v>
      </c>
      <c r="Q583" s="154">
        <v>0</v>
      </c>
      <c r="R583" s="154">
        <f t="shared" si="12"/>
        <v>0</v>
      </c>
      <c r="S583" s="154">
        <v>0</v>
      </c>
      <c r="T583" s="155">
        <f t="shared" si="13"/>
        <v>0</v>
      </c>
      <c r="U583" s="32"/>
      <c r="V583" s="32"/>
      <c r="W583" s="32"/>
      <c r="X583" s="32"/>
      <c r="Y583" s="32"/>
      <c r="Z583" s="32"/>
      <c r="AA583" s="32"/>
      <c r="AB583" s="32"/>
      <c r="AC583" s="32"/>
      <c r="AD583" s="32"/>
      <c r="AE583" s="32"/>
      <c r="AR583" s="156" t="s">
        <v>231</v>
      </c>
      <c r="AT583" s="156" t="s">
        <v>153</v>
      </c>
      <c r="AU583" s="156" t="s">
        <v>84</v>
      </c>
      <c r="AY583" s="17" t="s">
        <v>151</v>
      </c>
      <c r="BE583" s="157">
        <f t="shared" si="14"/>
        <v>0</v>
      </c>
      <c r="BF583" s="157">
        <f t="shared" si="15"/>
        <v>0</v>
      </c>
      <c r="BG583" s="157">
        <f t="shared" si="16"/>
        <v>0</v>
      </c>
      <c r="BH583" s="157">
        <f t="shared" si="17"/>
        <v>0</v>
      </c>
      <c r="BI583" s="157">
        <f t="shared" si="18"/>
        <v>0</v>
      </c>
      <c r="BJ583" s="17" t="s">
        <v>82</v>
      </c>
      <c r="BK583" s="157">
        <f t="shared" si="19"/>
        <v>0</v>
      </c>
      <c r="BL583" s="17" t="s">
        <v>231</v>
      </c>
      <c r="BM583" s="156" t="s">
        <v>1254</v>
      </c>
    </row>
    <row r="584" spans="1:65" s="2" customFormat="1" ht="16.5" customHeight="1">
      <c r="A584" s="32"/>
      <c r="B584" s="144"/>
      <c r="C584" s="175" t="s">
        <v>1255</v>
      </c>
      <c r="D584" s="175" t="s">
        <v>208</v>
      </c>
      <c r="E584" s="176" t="s">
        <v>1256</v>
      </c>
      <c r="F584" s="177" t="s">
        <v>1257</v>
      </c>
      <c r="G584" s="178" t="s">
        <v>182</v>
      </c>
      <c r="H584" s="179">
        <v>4</v>
      </c>
      <c r="I584" s="180"/>
      <c r="J584" s="181">
        <f t="shared" si="10"/>
        <v>0</v>
      </c>
      <c r="K584" s="177" t="s">
        <v>157</v>
      </c>
      <c r="L584" s="182"/>
      <c r="M584" s="183" t="s">
        <v>1</v>
      </c>
      <c r="N584" s="184" t="s">
        <v>41</v>
      </c>
      <c r="O584" s="58"/>
      <c r="P584" s="154">
        <f t="shared" si="11"/>
        <v>0</v>
      </c>
      <c r="Q584" s="154">
        <v>2.2000000000000001E-3</v>
      </c>
      <c r="R584" s="154">
        <f t="shared" si="12"/>
        <v>8.8000000000000005E-3</v>
      </c>
      <c r="S584" s="154">
        <v>0</v>
      </c>
      <c r="T584" s="155">
        <f t="shared" si="13"/>
        <v>0</v>
      </c>
      <c r="U584" s="32"/>
      <c r="V584" s="32"/>
      <c r="W584" s="32"/>
      <c r="X584" s="32"/>
      <c r="Y584" s="32"/>
      <c r="Z584" s="32"/>
      <c r="AA584" s="32"/>
      <c r="AB584" s="32"/>
      <c r="AC584" s="32"/>
      <c r="AD584" s="32"/>
      <c r="AE584" s="32"/>
      <c r="AR584" s="156" t="s">
        <v>299</v>
      </c>
      <c r="AT584" s="156" t="s">
        <v>208</v>
      </c>
      <c r="AU584" s="156" t="s">
        <v>84</v>
      </c>
      <c r="AY584" s="17" t="s">
        <v>151</v>
      </c>
      <c r="BE584" s="157">
        <f t="shared" si="14"/>
        <v>0</v>
      </c>
      <c r="BF584" s="157">
        <f t="shared" si="15"/>
        <v>0</v>
      </c>
      <c r="BG584" s="157">
        <f t="shared" si="16"/>
        <v>0</v>
      </c>
      <c r="BH584" s="157">
        <f t="shared" si="17"/>
        <v>0</v>
      </c>
      <c r="BI584" s="157">
        <f t="shared" si="18"/>
        <v>0</v>
      </c>
      <c r="BJ584" s="17" t="s">
        <v>82</v>
      </c>
      <c r="BK584" s="157">
        <f t="shared" si="19"/>
        <v>0</v>
      </c>
      <c r="BL584" s="17" t="s">
        <v>231</v>
      </c>
      <c r="BM584" s="156" t="s">
        <v>1258</v>
      </c>
    </row>
    <row r="585" spans="1:65" s="2" customFormat="1" ht="24.2" customHeight="1">
      <c r="A585" s="32"/>
      <c r="B585" s="144"/>
      <c r="C585" s="145" t="s">
        <v>1259</v>
      </c>
      <c r="D585" s="145" t="s">
        <v>153</v>
      </c>
      <c r="E585" s="146" t="s">
        <v>1260</v>
      </c>
      <c r="F585" s="147" t="s">
        <v>1261</v>
      </c>
      <c r="G585" s="148" t="s">
        <v>182</v>
      </c>
      <c r="H585" s="149">
        <v>6</v>
      </c>
      <c r="I585" s="150"/>
      <c r="J585" s="151">
        <f t="shared" si="10"/>
        <v>0</v>
      </c>
      <c r="K585" s="147" t="s">
        <v>157</v>
      </c>
      <c r="L585" s="33"/>
      <c r="M585" s="152" t="s">
        <v>1</v>
      </c>
      <c r="N585" s="153" t="s">
        <v>41</v>
      </c>
      <c r="O585" s="58"/>
      <c r="P585" s="154">
        <f t="shared" si="11"/>
        <v>0</v>
      </c>
      <c r="Q585" s="154">
        <v>0</v>
      </c>
      <c r="R585" s="154">
        <f t="shared" si="12"/>
        <v>0</v>
      </c>
      <c r="S585" s="154">
        <v>0</v>
      </c>
      <c r="T585" s="155">
        <f t="shared" si="13"/>
        <v>0</v>
      </c>
      <c r="U585" s="32"/>
      <c r="V585" s="32"/>
      <c r="W585" s="32"/>
      <c r="X585" s="32"/>
      <c r="Y585" s="32"/>
      <c r="Z585" s="32"/>
      <c r="AA585" s="32"/>
      <c r="AB585" s="32"/>
      <c r="AC585" s="32"/>
      <c r="AD585" s="32"/>
      <c r="AE585" s="32"/>
      <c r="AR585" s="156" t="s">
        <v>231</v>
      </c>
      <c r="AT585" s="156" t="s">
        <v>153</v>
      </c>
      <c r="AU585" s="156" t="s">
        <v>84</v>
      </c>
      <c r="AY585" s="17" t="s">
        <v>151</v>
      </c>
      <c r="BE585" s="157">
        <f t="shared" si="14"/>
        <v>0</v>
      </c>
      <c r="BF585" s="157">
        <f t="shared" si="15"/>
        <v>0</v>
      </c>
      <c r="BG585" s="157">
        <f t="shared" si="16"/>
        <v>0</v>
      </c>
      <c r="BH585" s="157">
        <f t="shared" si="17"/>
        <v>0</v>
      </c>
      <c r="BI585" s="157">
        <f t="shared" si="18"/>
        <v>0</v>
      </c>
      <c r="BJ585" s="17" t="s">
        <v>82</v>
      </c>
      <c r="BK585" s="157">
        <f t="shared" si="19"/>
        <v>0</v>
      </c>
      <c r="BL585" s="17" t="s">
        <v>231</v>
      </c>
      <c r="BM585" s="156" t="s">
        <v>1262</v>
      </c>
    </row>
    <row r="586" spans="1:65" s="2" customFormat="1" ht="16.5" customHeight="1">
      <c r="A586" s="32"/>
      <c r="B586" s="144"/>
      <c r="C586" s="175" t="s">
        <v>1263</v>
      </c>
      <c r="D586" s="175" t="s">
        <v>208</v>
      </c>
      <c r="E586" s="176" t="s">
        <v>1264</v>
      </c>
      <c r="F586" s="177" t="s">
        <v>1265</v>
      </c>
      <c r="G586" s="178" t="s">
        <v>182</v>
      </c>
      <c r="H586" s="179">
        <v>6</v>
      </c>
      <c r="I586" s="180"/>
      <c r="J586" s="181">
        <f t="shared" si="10"/>
        <v>0</v>
      </c>
      <c r="K586" s="177" t="s">
        <v>157</v>
      </c>
      <c r="L586" s="182"/>
      <c r="M586" s="183" t="s">
        <v>1</v>
      </c>
      <c r="N586" s="184" t="s">
        <v>41</v>
      </c>
      <c r="O586" s="58"/>
      <c r="P586" s="154">
        <f t="shared" si="11"/>
        <v>0</v>
      </c>
      <c r="Q586" s="154">
        <v>2.2000000000000001E-3</v>
      </c>
      <c r="R586" s="154">
        <f t="shared" si="12"/>
        <v>1.32E-2</v>
      </c>
      <c r="S586" s="154">
        <v>0</v>
      </c>
      <c r="T586" s="155">
        <f t="shared" si="13"/>
        <v>0</v>
      </c>
      <c r="U586" s="32"/>
      <c r="V586" s="32"/>
      <c r="W586" s="32"/>
      <c r="X586" s="32"/>
      <c r="Y586" s="32"/>
      <c r="Z586" s="32"/>
      <c r="AA586" s="32"/>
      <c r="AB586" s="32"/>
      <c r="AC586" s="32"/>
      <c r="AD586" s="32"/>
      <c r="AE586" s="32"/>
      <c r="AR586" s="156" t="s">
        <v>299</v>
      </c>
      <c r="AT586" s="156" t="s">
        <v>208</v>
      </c>
      <c r="AU586" s="156" t="s">
        <v>84</v>
      </c>
      <c r="AY586" s="17" t="s">
        <v>151</v>
      </c>
      <c r="BE586" s="157">
        <f t="shared" si="14"/>
        <v>0</v>
      </c>
      <c r="BF586" s="157">
        <f t="shared" si="15"/>
        <v>0</v>
      </c>
      <c r="BG586" s="157">
        <f t="shared" si="16"/>
        <v>0</v>
      </c>
      <c r="BH586" s="157">
        <f t="shared" si="17"/>
        <v>0</v>
      </c>
      <c r="BI586" s="157">
        <f t="shared" si="18"/>
        <v>0</v>
      </c>
      <c r="BJ586" s="17" t="s">
        <v>82</v>
      </c>
      <c r="BK586" s="157">
        <f t="shared" si="19"/>
        <v>0</v>
      </c>
      <c r="BL586" s="17" t="s">
        <v>231</v>
      </c>
      <c r="BM586" s="156" t="s">
        <v>1266</v>
      </c>
    </row>
    <row r="587" spans="1:65" s="2" customFormat="1" ht="16.5" customHeight="1">
      <c r="A587" s="32"/>
      <c r="B587" s="144"/>
      <c r="C587" s="145" t="s">
        <v>1267</v>
      </c>
      <c r="D587" s="145" t="s">
        <v>153</v>
      </c>
      <c r="E587" s="146" t="s">
        <v>1268</v>
      </c>
      <c r="F587" s="147" t="s">
        <v>1269</v>
      </c>
      <c r="G587" s="148" t="s">
        <v>182</v>
      </c>
      <c r="H587" s="149">
        <v>2</v>
      </c>
      <c r="I587" s="150"/>
      <c r="J587" s="151">
        <f t="shared" si="10"/>
        <v>0</v>
      </c>
      <c r="K587" s="147" t="s">
        <v>157</v>
      </c>
      <c r="L587" s="33"/>
      <c r="M587" s="152" t="s">
        <v>1</v>
      </c>
      <c r="N587" s="153" t="s">
        <v>41</v>
      </c>
      <c r="O587" s="58"/>
      <c r="P587" s="154">
        <f t="shared" si="11"/>
        <v>0</v>
      </c>
      <c r="Q587" s="154">
        <v>0</v>
      </c>
      <c r="R587" s="154">
        <f t="shared" si="12"/>
        <v>0</v>
      </c>
      <c r="S587" s="154">
        <v>0</v>
      </c>
      <c r="T587" s="155">
        <f t="shared" si="13"/>
        <v>0</v>
      </c>
      <c r="U587" s="32"/>
      <c r="V587" s="32"/>
      <c r="W587" s="32"/>
      <c r="X587" s="32"/>
      <c r="Y587" s="32"/>
      <c r="Z587" s="32"/>
      <c r="AA587" s="32"/>
      <c r="AB587" s="32"/>
      <c r="AC587" s="32"/>
      <c r="AD587" s="32"/>
      <c r="AE587" s="32"/>
      <c r="AR587" s="156" t="s">
        <v>231</v>
      </c>
      <c r="AT587" s="156" t="s">
        <v>153</v>
      </c>
      <c r="AU587" s="156" t="s">
        <v>84</v>
      </c>
      <c r="AY587" s="17" t="s">
        <v>151</v>
      </c>
      <c r="BE587" s="157">
        <f t="shared" si="14"/>
        <v>0</v>
      </c>
      <c r="BF587" s="157">
        <f t="shared" si="15"/>
        <v>0</v>
      </c>
      <c r="BG587" s="157">
        <f t="shared" si="16"/>
        <v>0</v>
      </c>
      <c r="BH587" s="157">
        <f t="shared" si="17"/>
        <v>0</v>
      </c>
      <c r="BI587" s="157">
        <f t="shared" si="18"/>
        <v>0</v>
      </c>
      <c r="BJ587" s="17" t="s">
        <v>82</v>
      </c>
      <c r="BK587" s="157">
        <f t="shared" si="19"/>
        <v>0</v>
      </c>
      <c r="BL587" s="17" t="s">
        <v>231</v>
      </c>
      <c r="BM587" s="156" t="s">
        <v>1270</v>
      </c>
    </row>
    <row r="588" spans="1:65" s="2" customFormat="1" ht="16.5" customHeight="1">
      <c r="A588" s="32"/>
      <c r="B588" s="144"/>
      <c r="C588" s="175" t="s">
        <v>1271</v>
      </c>
      <c r="D588" s="175" t="s">
        <v>208</v>
      </c>
      <c r="E588" s="176" t="s">
        <v>1272</v>
      </c>
      <c r="F588" s="177" t="s">
        <v>1273</v>
      </c>
      <c r="G588" s="178" t="s">
        <v>182</v>
      </c>
      <c r="H588" s="179">
        <v>2</v>
      </c>
      <c r="I588" s="180"/>
      <c r="J588" s="181">
        <f t="shared" si="10"/>
        <v>0</v>
      </c>
      <c r="K588" s="177" t="s">
        <v>157</v>
      </c>
      <c r="L588" s="182"/>
      <c r="M588" s="183" t="s">
        <v>1</v>
      </c>
      <c r="N588" s="184" t="s">
        <v>41</v>
      </c>
      <c r="O588" s="58"/>
      <c r="P588" s="154">
        <f t="shared" si="11"/>
        <v>0</v>
      </c>
      <c r="Q588" s="154">
        <v>1.4999999999999999E-4</v>
      </c>
      <c r="R588" s="154">
        <f t="shared" si="12"/>
        <v>2.9999999999999997E-4</v>
      </c>
      <c r="S588" s="154">
        <v>0</v>
      </c>
      <c r="T588" s="155">
        <f t="shared" si="13"/>
        <v>0</v>
      </c>
      <c r="U588" s="32"/>
      <c r="V588" s="32"/>
      <c r="W588" s="32"/>
      <c r="X588" s="32"/>
      <c r="Y588" s="32"/>
      <c r="Z588" s="32"/>
      <c r="AA588" s="32"/>
      <c r="AB588" s="32"/>
      <c r="AC588" s="32"/>
      <c r="AD588" s="32"/>
      <c r="AE588" s="32"/>
      <c r="AR588" s="156" t="s">
        <v>299</v>
      </c>
      <c r="AT588" s="156" t="s">
        <v>208</v>
      </c>
      <c r="AU588" s="156" t="s">
        <v>84</v>
      </c>
      <c r="AY588" s="17" t="s">
        <v>151</v>
      </c>
      <c r="BE588" s="157">
        <f t="shared" si="14"/>
        <v>0</v>
      </c>
      <c r="BF588" s="157">
        <f t="shared" si="15"/>
        <v>0</v>
      </c>
      <c r="BG588" s="157">
        <f t="shared" si="16"/>
        <v>0</v>
      </c>
      <c r="BH588" s="157">
        <f t="shared" si="17"/>
        <v>0</v>
      </c>
      <c r="BI588" s="157">
        <f t="shared" si="18"/>
        <v>0</v>
      </c>
      <c r="BJ588" s="17" t="s">
        <v>82</v>
      </c>
      <c r="BK588" s="157">
        <f t="shared" si="19"/>
        <v>0</v>
      </c>
      <c r="BL588" s="17" t="s">
        <v>231</v>
      </c>
      <c r="BM588" s="156" t="s">
        <v>1274</v>
      </c>
    </row>
    <row r="589" spans="1:65" s="2" customFormat="1" ht="21.75" customHeight="1">
      <c r="A589" s="32"/>
      <c r="B589" s="144"/>
      <c r="C589" s="145" t="s">
        <v>1275</v>
      </c>
      <c r="D589" s="145" t="s">
        <v>153</v>
      </c>
      <c r="E589" s="146" t="s">
        <v>1276</v>
      </c>
      <c r="F589" s="147" t="s">
        <v>1277</v>
      </c>
      <c r="G589" s="148" t="s">
        <v>182</v>
      </c>
      <c r="H589" s="149">
        <v>2</v>
      </c>
      <c r="I589" s="150"/>
      <c r="J589" s="151">
        <f t="shared" si="10"/>
        <v>0</v>
      </c>
      <c r="K589" s="147" t="s">
        <v>157</v>
      </c>
      <c r="L589" s="33"/>
      <c r="M589" s="152" t="s">
        <v>1</v>
      </c>
      <c r="N589" s="153" t="s">
        <v>41</v>
      </c>
      <c r="O589" s="58"/>
      <c r="P589" s="154">
        <f t="shared" si="11"/>
        <v>0</v>
      </c>
      <c r="Q589" s="154">
        <v>0</v>
      </c>
      <c r="R589" s="154">
        <f t="shared" si="12"/>
        <v>0</v>
      </c>
      <c r="S589" s="154">
        <v>0</v>
      </c>
      <c r="T589" s="155">
        <f t="shared" si="13"/>
        <v>0</v>
      </c>
      <c r="U589" s="32"/>
      <c r="V589" s="32"/>
      <c r="W589" s="32"/>
      <c r="X589" s="32"/>
      <c r="Y589" s="32"/>
      <c r="Z589" s="32"/>
      <c r="AA589" s="32"/>
      <c r="AB589" s="32"/>
      <c r="AC589" s="32"/>
      <c r="AD589" s="32"/>
      <c r="AE589" s="32"/>
      <c r="AR589" s="156" t="s">
        <v>231</v>
      </c>
      <c r="AT589" s="156" t="s">
        <v>153</v>
      </c>
      <c r="AU589" s="156" t="s">
        <v>84</v>
      </c>
      <c r="AY589" s="17" t="s">
        <v>151</v>
      </c>
      <c r="BE589" s="157">
        <f t="shared" si="14"/>
        <v>0</v>
      </c>
      <c r="BF589" s="157">
        <f t="shared" si="15"/>
        <v>0</v>
      </c>
      <c r="BG589" s="157">
        <f t="shared" si="16"/>
        <v>0</v>
      </c>
      <c r="BH589" s="157">
        <f t="shared" si="17"/>
        <v>0</v>
      </c>
      <c r="BI589" s="157">
        <f t="shared" si="18"/>
        <v>0</v>
      </c>
      <c r="BJ589" s="17" t="s">
        <v>82</v>
      </c>
      <c r="BK589" s="157">
        <f t="shared" si="19"/>
        <v>0</v>
      </c>
      <c r="BL589" s="17" t="s">
        <v>231</v>
      </c>
      <c r="BM589" s="156" t="s">
        <v>1278</v>
      </c>
    </row>
    <row r="590" spans="1:65" s="2" customFormat="1" ht="16.5" customHeight="1">
      <c r="A590" s="32"/>
      <c r="B590" s="144"/>
      <c r="C590" s="175" t="s">
        <v>1279</v>
      </c>
      <c r="D590" s="175" t="s">
        <v>208</v>
      </c>
      <c r="E590" s="176" t="s">
        <v>1280</v>
      </c>
      <c r="F590" s="177" t="s">
        <v>1281</v>
      </c>
      <c r="G590" s="178" t="s">
        <v>182</v>
      </c>
      <c r="H590" s="179">
        <v>2</v>
      </c>
      <c r="I590" s="180"/>
      <c r="J590" s="181">
        <f t="shared" si="10"/>
        <v>0</v>
      </c>
      <c r="K590" s="177" t="s">
        <v>157</v>
      </c>
      <c r="L590" s="182"/>
      <c r="M590" s="183" t="s">
        <v>1</v>
      </c>
      <c r="N590" s="184" t="s">
        <v>41</v>
      </c>
      <c r="O590" s="58"/>
      <c r="P590" s="154">
        <f t="shared" si="11"/>
        <v>0</v>
      </c>
      <c r="Q590" s="154">
        <v>2.2000000000000001E-3</v>
      </c>
      <c r="R590" s="154">
        <f t="shared" si="12"/>
        <v>4.4000000000000003E-3</v>
      </c>
      <c r="S590" s="154">
        <v>0</v>
      </c>
      <c r="T590" s="155">
        <f t="shared" si="13"/>
        <v>0</v>
      </c>
      <c r="U590" s="32"/>
      <c r="V590" s="32"/>
      <c r="W590" s="32"/>
      <c r="X590" s="32"/>
      <c r="Y590" s="32"/>
      <c r="Z590" s="32"/>
      <c r="AA590" s="32"/>
      <c r="AB590" s="32"/>
      <c r="AC590" s="32"/>
      <c r="AD590" s="32"/>
      <c r="AE590" s="32"/>
      <c r="AR590" s="156" t="s">
        <v>299</v>
      </c>
      <c r="AT590" s="156" t="s">
        <v>208</v>
      </c>
      <c r="AU590" s="156" t="s">
        <v>84</v>
      </c>
      <c r="AY590" s="17" t="s">
        <v>151</v>
      </c>
      <c r="BE590" s="157">
        <f t="shared" si="14"/>
        <v>0</v>
      </c>
      <c r="BF590" s="157">
        <f t="shared" si="15"/>
        <v>0</v>
      </c>
      <c r="BG590" s="157">
        <f t="shared" si="16"/>
        <v>0</v>
      </c>
      <c r="BH590" s="157">
        <f t="shared" si="17"/>
        <v>0</v>
      </c>
      <c r="BI590" s="157">
        <f t="shared" si="18"/>
        <v>0</v>
      </c>
      <c r="BJ590" s="17" t="s">
        <v>82</v>
      </c>
      <c r="BK590" s="157">
        <f t="shared" si="19"/>
        <v>0</v>
      </c>
      <c r="BL590" s="17" t="s">
        <v>231</v>
      </c>
      <c r="BM590" s="156" t="s">
        <v>1282</v>
      </c>
    </row>
    <row r="591" spans="1:65" s="2" customFormat="1" ht="24.2" customHeight="1">
      <c r="A591" s="32"/>
      <c r="B591" s="144"/>
      <c r="C591" s="145" t="s">
        <v>1283</v>
      </c>
      <c r="D591" s="145" t="s">
        <v>153</v>
      </c>
      <c r="E591" s="146" t="s">
        <v>1284</v>
      </c>
      <c r="F591" s="147" t="s">
        <v>1285</v>
      </c>
      <c r="G591" s="148" t="s">
        <v>182</v>
      </c>
      <c r="H591" s="149">
        <v>1</v>
      </c>
      <c r="I591" s="150"/>
      <c r="J591" s="151">
        <f t="shared" si="10"/>
        <v>0</v>
      </c>
      <c r="K591" s="147" t="s">
        <v>1</v>
      </c>
      <c r="L591" s="33"/>
      <c r="M591" s="152" t="s">
        <v>1</v>
      </c>
      <c r="N591" s="153" t="s">
        <v>41</v>
      </c>
      <c r="O591" s="58"/>
      <c r="P591" s="154">
        <f t="shared" si="11"/>
        <v>0</v>
      </c>
      <c r="Q591" s="154">
        <v>0</v>
      </c>
      <c r="R591" s="154">
        <f t="shared" si="12"/>
        <v>0</v>
      </c>
      <c r="S591" s="154">
        <v>0</v>
      </c>
      <c r="T591" s="155">
        <f t="shared" si="13"/>
        <v>0</v>
      </c>
      <c r="U591" s="32"/>
      <c r="V591" s="32"/>
      <c r="W591" s="32"/>
      <c r="X591" s="32"/>
      <c r="Y591" s="32"/>
      <c r="Z591" s="32"/>
      <c r="AA591" s="32"/>
      <c r="AB591" s="32"/>
      <c r="AC591" s="32"/>
      <c r="AD591" s="32"/>
      <c r="AE591" s="32"/>
      <c r="AR591" s="156" t="s">
        <v>231</v>
      </c>
      <c r="AT591" s="156" t="s">
        <v>153</v>
      </c>
      <c r="AU591" s="156" t="s">
        <v>84</v>
      </c>
      <c r="AY591" s="17" t="s">
        <v>151</v>
      </c>
      <c r="BE591" s="157">
        <f t="shared" si="14"/>
        <v>0</v>
      </c>
      <c r="BF591" s="157">
        <f t="shared" si="15"/>
        <v>0</v>
      </c>
      <c r="BG591" s="157">
        <f t="shared" si="16"/>
        <v>0</v>
      </c>
      <c r="BH591" s="157">
        <f t="shared" si="17"/>
        <v>0</v>
      </c>
      <c r="BI591" s="157">
        <f t="shared" si="18"/>
        <v>0</v>
      </c>
      <c r="BJ591" s="17" t="s">
        <v>82</v>
      </c>
      <c r="BK591" s="157">
        <f t="shared" si="19"/>
        <v>0</v>
      </c>
      <c r="BL591" s="17" t="s">
        <v>231</v>
      </c>
      <c r="BM591" s="156" t="s">
        <v>1286</v>
      </c>
    </row>
    <row r="592" spans="1:65" s="2" customFormat="1" ht="24.2" customHeight="1">
      <c r="A592" s="32"/>
      <c r="B592" s="144"/>
      <c r="C592" s="145" t="s">
        <v>1287</v>
      </c>
      <c r="D592" s="145" t="s">
        <v>153</v>
      </c>
      <c r="E592" s="146" t="s">
        <v>1288</v>
      </c>
      <c r="F592" s="147" t="s">
        <v>1289</v>
      </c>
      <c r="G592" s="148" t="s">
        <v>182</v>
      </c>
      <c r="H592" s="149">
        <v>2</v>
      </c>
      <c r="I592" s="150"/>
      <c r="J592" s="151">
        <f t="shared" si="10"/>
        <v>0</v>
      </c>
      <c r="K592" s="147" t="s">
        <v>157</v>
      </c>
      <c r="L592" s="33"/>
      <c r="M592" s="152" t="s">
        <v>1</v>
      </c>
      <c r="N592" s="153" t="s">
        <v>41</v>
      </c>
      <c r="O592" s="58"/>
      <c r="P592" s="154">
        <f t="shared" si="11"/>
        <v>0</v>
      </c>
      <c r="Q592" s="154">
        <v>4.4999999999999999E-4</v>
      </c>
      <c r="R592" s="154">
        <f t="shared" si="12"/>
        <v>8.9999999999999998E-4</v>
      </c>
      <c r="S592" s="154">
        <v>0</v>
      </c>
      <c r="T592" s="155">
        <f t="shared" si="13"/>
        <v>0</v>
      </c>
      <c r="U592" s="32"/>
      <c r="V592" s="32"/>
      <c r="W592" s="32"/>
      <c r="X592" s="32"/>
      <c r="Y592" s="32"/>
      <c r="Z592" s="32"/>
      <c r="AA592" s="32"/>
      <c r="AB592" s="32"/>
      <c r="AC592" s="32"/>
      <c r="AD592" s="32"/>
      <c r="AE592" s="32"/>
      <c r="AR592" s="156" t="s">
        <v>231</v>
      </c>
      <c r="AT592" s="156" t="s">
        <v>153</v>
      </c>
      <c r="AU592" s="156" t="s">
        <v>84</v>
      </c>
      <c r="AY592" s="17" t="s">
        <v>151</v>
      </c>
      <c r="BE592" s="157">
        <f t="shared" si="14"/>
        <v>0</v>
      </c>
      <c r="BF592" s="157">
        <f t="shared" si="15"/>
        <v>0</v>
      </c>
      <c r="BG592" s="157">
        <f t="shared" si="16"/>
        <v>0</v>
      </c>
      <c r="BH592" s="157">
        <f t="shared" si="17"/>
        <v>0</v>
      </c>
      <c r="BI592" s="157">
        <f t="shared" si="18"/>
        <v>0</v>
      </c>
      <c r="BJ592" s="17" t="s">
        <v>82</v>
      </c>
      <c r="BK592" s="157">
        <f t="shared" si="19"/>
        <v>0</v>
      </c>
      <c r="BL592" s="17" t="s">
        <v>231</v>
      </c>
      <c r="BM592" s="156" t="s">
        <v>1290</v>
      </c>
    </row>
    <row r="593" spans="1:65" s="2" customFormat="1" ht="33" customHeight="1">
      <c r="A593" s="32"/>
      <c r="B593" s="144"/>
      <c r="C593" s="175" t="s">
        <v>1291</v>
      </c>
      <c r="D593" s="175" t="s">
        <v>208</v>
      </c>
      <c r="E593" s="176" t="s">
        <v>1292</v>
      </c>
      <c r="F593" s="177" t="s">
        <v>1293</v>
      </c>
      <c r="G593" s="178" t="s">
        <v>182</v>
      </c>
      <c r="H593" s="179">
        <v>2</v>
      </c>
      <c r="I593" s="180"/>
      <c r="J593" s="181">
        <f t="shared" si="10"/>
        <v>0</v>
      </c>
      <c r="K593" s="177" t="s">
        <v>1</v>
      </c>
      <c r="L593" s="182"/>
      <c r="M593" s="183" t="s">
        <v>1</v>
      </c>
      <c r="N593" s="184" t="s">
        <v>41</v>
      </c>
      <c r="O593" s="58"/>
      <c r="P593" s="154">
        <f t="shared" si="11"/>
        <v>0</v>
      </c>
      <c r="Q593" s="154">
        <v>1.6E-2</v>
      </c>
      <c r="R593" s="154">
        <f t="shared" si="12"/>
        <v>3.2000000000000001E-2</v>
      </c>
      <c r="S593" s="154">
        <v>0</v>
      </c>
      <c r="T593" s="155">
        <f t="shared" si="13"/>
        <v>0</v>
      </c>
      <c r="U593" s="32"/>
      <c r="V593" s="32"/>
      <c r="W593" s="32"/>
      <c r="X593" s="32"/>
      <c r="Y593" s="32"/>
      <c r="Z593" s="32"/>
      <c r="AA593" s="32"/>
      <c r="AB593" s="32"/>
      <c r="AC593" s="32"/>
      <c r="AD593" s="32"/>
      <c r="AE593" s="32"/>
      <c r="AR593" s="156" t="s">
        <v>299</v>
      </c>
      <c r="AT593" s="156" t="s">
        <v>208</v>
      </c>
      <c r="AU593" s="156" t="s">
        <v>84</v>
      </c>
      <c r="AY593" s="17" t="s">
        <v>151</v>
      </c>
      <c r="BE593" s="157">
        <f t="shared" si="14"/>
        <v>0</v>
      </c>
      <c r="BF593" s="157">
        <f t="shared" si="15"/>
        <v>0</v>
      </c>
      <c r="BG593" s="157">
        <f t="shared" si="16"/>
        <v>0</v>
      </c>
      <c r="BH593" s="157">
        <f t="shared" si="17"/>
        <v>0</v>
      </c>
      <c r="BI593" s="157">
        <f t="shared" si="18"/>
        <v>0</v>
      </c>
      <c r="BJ593" s="17" t="s">
        <v>82</v>
      </c>
      <c r="BK593" s="157">
        <f t="shared" si="19"/>
        <v>0</v>
      </c>
      <c r="BL593" s="17" t="s">
        <v>231</v>
      </c>
      <c r="BM593" s="156" t="s">
        <v>1294</v>
      </c>
    </row>
    <row r="594" spans="1:65" s="2" customFormat="1" ht="24.2" customHeight="1">
      <c r="A594" s="32"/>
      <c r="B594" s="144"/>
      <c r="C594" s="145" t="s">
        <v>1295</v>
      </c>
      <c r="D594" s="145" t="s">
        <v>153</v>
      </c>
      <c r="E594" s="146" t="s">
        <v>1296</v>
      </c>
      <c r="F594" s="147" t="s">
        <v>1297</v>
      </c>
      <c r="G594" s="148" t="s">
        <v>211</v>
      </c>
      <c r="H594" s="149">
        <v>0.53600000000000003</v>
      </c>
      <c r="I594" s="150"/>
      <c r="J594" s="151">
        <f t="shared" si="10"/>
        <v>0</v>
      </c>
      <c r="K594" s="147" t="s">
        <v>157</v>
      </c>
      <c r="L594" s="33"/>
      <c r="M594" s="152" t="s">
        <v>1</v>
      </c>
      <c r="N594" s="153" t="s">
        <v>41</v>
      </c>
      <c r="O594" s="58"/>
      <c r="P594" s="154">
        <f t="shared" si="11"/>
        <v>0</v>
      </c>
      <c r="Q594" s="154">
        <v>0</v>
      </c>
      <c r="R594" s="154">
        <f t="shared" si="12"/>
        <v>0</v>
      </c>
      <c r="S594" s="154">
        <v>0</v>
      </c>
      <c r="T594" s="155">
        <f t="shared" si="13"/>
        <v>0</v>
      </c>
      <c r="U594" s="32"/>
      <c r="V594" s="32"/>
      <c r="W594" s="32"/>
      <c r="X594" s="32"/>
      <c r="Y594" s="32"/>
      <c r="Z594" s="32"/>
      <c r="AA594" s="32"/>
      <c r="AB594" s="32"/>
      <c r="AC594" s="32"/>
      <c r="AD594" s="32"/>
      <c r="AE594" s="32"/>
      <c r="AR594" s="156" t="s">
        <v>231</v>
      </c>
      <c r="AT594" s="156" t="s">
        <v>153</v>
      </c>
      <c r="AU594" s="156" t="s">
        <v>84</v>
      </c>
      <c r="AY594" s="17" t="s">
        <v>151</v>
      </c>
      <c r="BE594" s="157">
        <f t="shared" si="14"/>
        <v>0</v>
      </c>
      <c r="BF594" s="157">
        <f t="shared" si="15"/>
        <v>0</v>
      </c>
      <c r="BG594" s="157">
        <f t="shared" si="16"/>
        <v>0</v>
      </c>
      <c r="BH594" s="157">
        <f t="shared" si="17"/>
        <v>0</v>
      </c>
      <c r="BI594" s="157">
        <f t="shared" si="18"/>
        <v>0</v>
      </c>
      <c r="BJ594" s="17" t="s">
        <v>82</v>
      </c>
      <c r="BK594" s="157">
        <f t="shared" si="19"/>
        <v>0</v>
      </c>
      <c r="BL594" s="17" t="s">
        <v>231</v>
      </c>
      <c r="BM594" s="156" t="s">
        <v>1298</v>
      </c>
    </row>
    <row r="595" spans="1:65" s="12" customFormat="1" ht="22.9" customHeight="1">
      <c r="B595" s="131"/>
      <c r="D595" s="132" t="s">
        <v>75</v>
      </c>
      <c r="E595" s="142" t="s">
        <v>1299</v>
      </c>
      <c r="F595" s="142" t="s">
        <v>1300</v>
      </c>
      <c r="I595" s="134"/>
      <c r="J595" s="143">
        <f>BK595</f>
        <v>0</v>
      </c>
      <c r="L595" s="131"/>
      <c r="M595" s="136"/>
      <c r="N595" s="137"/>
      <c r="O595" s="137"/>
      <c r="P595" s="138">
        <f>SUM(P596:P600)</f>
        <v>0</v>
      </c>
      <c r="Q595" s="137"/>
      <c r="R595" s="138">
        <f>SUM(R596:R600)</f>
        <v>1.2558E-2</v>
      </c>
      <c r="S595" s="137"/>
      <c r="T595" s="139">
        <f>SUM(T596:T600)</f>
        <v>0</v>
      </c>
      <c r="AR595" s="132" t="s">
        <v>84</v>
      </c>
      <c r="AT595" s="140" t="s">
        <v>75</v>
      </c>
      <c r="AU595" s="140" t="s">
        <v>82</v>
      </c>
      <c r="AY595" s="132" t="s">
        <v>151</v>
      </c>
      <c r="BK595" s="141">
        <f>SUM(BK596:BK600)</f>
        <v>0</v>
      </c>
    </row>
    <row r="596" spans="1:65" s="2" customFormat="1" ht="21.75" customHeight="1">
      <c r="A596" s="32"/>
      <c r="B596" s="144"/>
      <c r="C596" s="145" t="s">
        <v>1301</v>
      </c>
      <c r="D596" s="145" t="s">
        <v>153</v>
      </c>
      <c r="E596" s="146" t="s">
        <v>1302</v>
      </c>
      <c r="F596" s="147" t="s">
        <v>1303</v>
      </c>
      <c r="G596" s="148" t="s">
        <v>1011</v>
      </c>
      <c r="H596" s="149">
        <v>1</v>
      </c>
      <c r="I596" s="150"/>
      <c r="J596" s="151">
        <f>ROUND(I596*H596,2)</f>
        <v>0</v>
      </c>
      <c r="K596" s="147" t="s">
        <v>1</v>
      </c>
      <c r="L596" s="33"/>
      <c r="M596" s="152" t="s">
        <v>1</v>
      </c>
      <c r="N596" s="153" t="s">
        <v>41</v>
      </c>
      <c r="O596" s="58"/>
      <c r="P596" s="154">
        <f>O596*H596</f>
        <v>0</v>
      </c>
      <c r="Q596" s="154">
        <v>0</v>
      </c>
      <c r="R596" s="154">
        <f>Q596*H596</f>
        <v>0</v>
      </c>
      <c r="S596" s="154">
        <v>0</v>
      </c>
      <c r="T596" s="155">
        <f>S596*H596</f>
        <v>0</v>
      </c>
      <c r="U596" s="32"/>
      <c r="V596" s="32"/>
      <c r="W596" s="32"/>
      <c r="X596" s="32"/>
      <c r="Y596" s="32"/>
      <c r="Z596" s="32"/>
      <c r="AA596" s="32"/>
      <c r="AB596" s="32"/>
      <c r="AC596" s="32"/>
      <c r="AD596" s="32"/>
      <c r="AE596" s="32"/>
      <c r="AR596" s="156" t="s">
        <v>231</v>
      </c>
      <c r="AT596" s="156" t="s">
        <v>153</v>
      </c>
      <c r="AU596" s="156" t="s">
        <v>84</v>
      </c>
      <c r="AY596" s="17" t="s">
        <v>151</v>
      </c>
      <c r="BE596" s="157">
        <f>IF(N596="základní",J596,0)</f>
        <v>0</v>
      </c>
      <c r="BF596" s="157">
        <f>IF(N596="snížená",J596,0)</f>
        <v>0</v>
      </c>
      <c r="BG596" s="157">
        <f>IF(N596="zákl. přenesená",J596,0)</f>
        <v>0</v>
      </c>
      <c r="BH596" s="157">
        <f>IF(N596="sníž. přenesená",J596,0)</f>
        <v>0</v>
      </c>
      <c r="BI596" s="157">
        <f>IF(N596="nulová",J596,0)</f>
        <v>0</v>
      </c>
      <c r="BJ596" s="17" t="s">
        <v>82</v>
      </c>
      <c r="BK596" s="157">
        <f>ROUND(I596*H596,2)</f>
        <v>0</v>
      </c>
      <c r="BL596" s="17" t="s">
        <v>231</v>
      </c>
      <c r="BM596" s="156" t="s">
        <v>1304</v>
      </c>
    </row>
    <row r="597" spans="1:65" s="2" customFormat="1" ht="24.2" customHeight="1">
      <c r="A597" s="32"/>
      <c r="B597" s="144"/>
      <c r="C597" s="145" t="s">
        <v>1305</v>
      </c>
      <c r="D597" s="145" t="s">
        <v>153</v>
      </c>
      <c r="E597" s="146" t="s">
        <v>1306</v>
      </c>
      <c r="F597" s="147" t="s">
        <v>1307</v>
      </c>
      <c r="G597" s="148" t="s">
        <v>1011</v>
      </c>
      <c r="H597" s="149">
        <v>1</v>
      </c>
      <c r="I597" s="150"/>
      <c r="J597" s="151">
        <f>ROUND(I597*H597,2)</f>
        <v>0</v>
      </c>
      <c r="K597" s="147" t="s">
        <v>1</v>
      </c>
      <c r="L597" s="33"/>
      <c r="M597" s="152" t="s">
        <v>1</v>
      </c>
      <c r="N597" s="153" t="s">
        <v>41</v>
      </c>
      <c r="O597" s="58"/>
      <c r="P597" s="154">
        <f>O597*H597</f>
        <v>0</v>
      </c>
      <c r="Q597" s="154">
        <v>0</v>
      </c>
      <c r="R597" s="154">
        <f>Q597*H597</f>
        <v>0</v>
      </c>
      <c r="S597" s="154">
        <v>0</v>
      </c>
      <c r="T597" s="155">
        <f>S597*H597</f>
        <v>0</v>
      </c>
      <c r="U597" s="32"/>
      <c r="V597" s="32"/>
      <c r="W597" s="32"/>
      <c r="X597" s="32"/>
      <c r="Y597" s="32"/>
      <c r="Z597" s="32"/>
      <c r="AA597" s="32"/>
      <c r="AB597" s="32"/>
      <c r="AC597" s="32"/>
      <c r="AD597" s="32"/>
      <c r="AE597" s="32"/>
      <c r="AR597" s="156" t="s">
        <v>231</v>
      </c>
      <c r="AT597" s="156" t="s">
        <v>153</v>
      </c>
      <c r="AU597" s="156" t="s">
        <v>84</v>
      </c>
      <c r="AY597" s="17" t="s">
        <v>151</v>
      </c>
      <c r="BE597" s="157">
        <f>IF(N597="základní",J597,0)</f>
        <v>0</v>
      </c>
      <c r="BF597" s="157">
        <f>IF(N597="snížená",J597,0)</f>
        <v>0</v>
      </c>
      <c r="BG597" s="157">
        <f>IF(N597="zákl. přenesená",J597,0)</f>
        <v>0</v>
      </c>
      <c r="BH597" s="157">
        <f>IF(N597="sníž. přenesená",J597,0)</f>
        <v>0</v>
      </c>
      <c r="BI597" s="157">
        <f>IF(N597="nulová",J597,0)</f>
        <v>0</v>
      </c>
      <c r="BJ597" s="17" t="s">
        <v>82</v>
      </c>
      <c r="BK597" s="157">
        <f>ROUND(I597*H597,2)</f>
        <v>0</v>
      </c>
      <c r="BL597" s="17" t="s">
        <v>231</v>
      </c>
      <c r="BM597" s="156" t="s">
        <v>1308</v>
      </c>
    </row>
    <row r="598" spans="1:65" s="2" customFormat="1" ht="24.2" customHeight="1">
      <c r="A598" s="32"/>
      <c r="B598" s="144"/>
      <c r="C598" s="145" t="s">
        <v>1309</v>
      </c>
      <c r="D598" s="145" t="s">
        <v>153</v>
      </c>
      <c r="E598" s="146" t="s">
        <v>1310</v>
      </c>
      <c r="F598" s="147" t="s">
        <v>1311</v>
      </c>
      <c r="G598" s="148" t="s">
        <v>1076</v>
      </c>
      <c r="H598" s="149">
        <v>9.3000000000000007</v>
      </c>
      <c r="I598" s="150"/>
      <c r="J598" s="151">
        <f>ROUND(I598*H598,2)</f>
        <v>0</v>
      </c>
      <c r="K598" s="147" t="s">
        <v>157</v>
      </c>
      <c r="L598" s="33"/>
      <c r="M598" s="152" t="s">
        <v>1</v>
      </c>
      <c r="N598" s="153" t="s">
        <v>41</v>
      </c>
      <c r="O598" s="58"/>
      <c r="P598" s="154">
        <f>O598*H598</f>
        <v>0</v>
      </c>
      <c r="Q598" s="154">
        <v>6.0000000000000002E-5</v>
      </c>
      <c r="R598" s="154">
        <f>Q598*H598</f>
        <v>5.5800000000000001E-4</v>
      </c>
      <c r="S598" s="154">
        <v>0</v>
      </c>
      <c r="T598" s="155">
        <f>S598*H598</f>
        <v>0</v>
      </c>
      <c r="U598" s="32"/>
      <c r="V598" s="32"/>
      <c r="W598" s="32"/>
      <c r="X598" s="32"/>
      <c r="Y598" s="32"/>
      <c r="Z598" s="32"/>
      <c r="AA598" s="32"/>
      <c r="AB598" s="32"/>
      <c r="AC598" s="32"/>
      <c r="AD598" s="32"/>
      <c r="AE598" s="32"/>
      <c r="AR598" s="156" t="s">
        <v>231</v>
      </c>
      <c r="AT598" s="156" t="s">
        <v>153</v>
      </c>
      <c r="AU598" s="156" t="s">
        <v>84</v>
      </c>
      <c r="AY598" s="17" t="s">
        <v>151</v>
      </c>
      <c r="BE598" s="157">
        <f>IF(N598="základní",J598,0)</f>
        <v>0</v>
      </c>
      <c r="BF598" s="157">
        <f>IF(N598="snížená",J598,0)</f>
        <v>0</v>
      </c>
      <c r="BG598" s="157">
        <f>IF(N598="zákl. přenesená",J598,0)</f>
        <v>0</v>
      </c>
      <c r="BH598" s="157">
        <f>IF(N598="sníž. přenesená",J598,0)</f>
        <v>0</v>
      </c>
      <c r="BI598" s="157">
        <f>IF(N598="nulová",J598,0)</f>
        <v>0</v>
      </c>
      <c r="BJ598" s="17" t="s">
        <v>82</v>
      </c>
      <c r="BK598" s="157">
        <f>ROUND(I598*H598,2)</f>
        <v>0</v>
      </c>
      <c r="BL598" s="17" t="s">
        <v>231</v>
      </c>
      <c r="BM598" s="156" t="s">
        <v>1312</v>
      </c>
    </row>
    <row r="599" spans="1:65" s="2" customFormat="1" ht="16.5" customHeight="1">
      <c r="A599" s="32"/>
      <c r="B599" s="144"/>
      <c r="C599" s="175" t="s">
        <v>1313</v>
      </c>
      <c r="D599" s="175" t="s">
        <v>208</v>
      </c>
      <c r="E599" s="176" t="s">
        <v>1314</v>
      </c>
      <c r="F599" s="177" t="s">
        <v>1315</v>
      </c>
      <c r="G599" s="178" t="s">
        <v>182</v>
      </c>
      <c r="H599" s="179">
        <v>1</v>
      </c>
      <c r="I599" s="180"/>
      <c r="J599" s="181">
        <f>ROUND(I599*H599,2)</f>
        <v>0</v>
      </c>
      <c r="K599" s="177" t="s">
        <v>157</v>
      </c>
      <c r="L599" s="182"/>
      <c r="M599" s="183" t="s">
        <v>1</v>
      </c>
      <c r="N599" s="184" t="s">
        <v>41</v>
      </c>
      <c r="O599" s="58"/>
      <c r="P599" s="154">
        <f>O599*H599</f>
        <v>0</v>
      </c>
      <c r="Q599" s="154">
        <v>1.2E-2</v>
      </c>
      <c r="R599" s="154">
        <f>Q599*H599</f>
        <v>1.2E-2</v>
      </c>
      <c r="S599" s="154">
        <v>0</v>
      </c>
      <c r="T599" s="155">
        <f>S599*H599</f>
        <v>0</v>
      </c>
      <c r="U599" s="32"/>
      <c r="V599" s="32"/>
      <c r="W599" s="32"/>
      <c r="X599" s="32"/>
      <c r="Y599" s="32"/>
      <c r="Z599" s="32"/>
      <c r="AA599" s="32"/>
      <c r="AB599" s="32"/>
      <c r="AC599" s="32"/>
      <c r="AD599" s="32"/>
      <c r="AE599" s="32"/>
      <c r="AR599" s="156" t="s">
        <v>299</v>
      </c>
      <c r="AT599" s="156" t="s">
        <v>208</v>
      </c>
      <c r="AU599" s="156" t="s">
        <v>84</v>
      </c>
      <c r="AY599" s="17" t="s">
        <v>151</v>
      </c>
      <c r="BE599" s="157">
        <f>IF(N599="základní",J599,0)</f>
        <v>0</v>
      </c>
      <c r="BF599" s="157">
        <f>IF(N599="snížená",J599,0)</f>
        <v>0</v>
      </c>
      <c r="BG599" s="157">
        <f>IF(N599="zákl. přenesená",J599,0)</f>
        <v>0</v>
      </c>
      <c r="BH599" s="157">
        <f>IF(N599="sníž. přenesená",J599,0)</f>
        <v>0</v>
      </c>
      <c r="BI599" s="157">
        <f>IF(N599="nulová",J599,0)</f>
        <v>0</v>
      </c>
      <c r="BJ599" s="17" t="s">
        <v>82</v>
      </c>
      <c r="BK599" s="157">
        <f>ROUND(I599*H599,2)</f>
        <v>0</v>
      </c>
      <c r="BL599" s="17" t="s">
        <v>231</v>
      </c>
      <c r="BM599" s="156" t="s">
        <v>1316</v>
      </c>
    </row>
    <row r="600" spans="1:65" s="2" customFormat="1" ht="24.2" customHeight="1">
      <c r="A600" s="32"/>
      <c r="B600" s="144"/>
      <c r="C600" s="145" t="s">
        <v>1317</v>
      </c>
      <c r="D600" s="145" t="s">
        <v>153</v>
      </c>
      <c r="E600" s="146" t="s">
        <v>1318</v>
      </c>
      <c r="F600" s="147" t="s">
        <v>1319</v>
      </c>
      <c r="G600" s="148" t="s">
        <v>211</v>
      </c>
      <c r="H600" s="149">
        <v>1.2999999999999999E-2</v>
      </c>
      <c r="I600" s="150"/>
      <c r="J600" s="151">
        <f>ROUND(I600*H600,2)</f>
        <v>0</v>
      </c>
      <c r="K600" s="147" t="s">
        <v>157</v>
      </c>
      <c r="L600" s="33"/>
      <c r="M600" s="152" t="s">
        <v>1</v>
      </c>
      <c r="N600" s="153" t="s">
        <v>41</v>
      </c>
      <c r="O600" s="58"/>
      <c r="P600" s="154">
        <f>O600*H600</f>
        <v>0</v>
      </c>
      <c r="Q600" s="154">
        <v>0</v>
      </c>
      <c r="R600" s="154">
        <f>Q600*H600</f>
        <v>0</v>
      </c>
      <c r="S600" s="154">
        <v>0</v>
      </c>
      <c r="T600" s="155">
        <f>S600*H600</f>
        <v>0</v>
      </c>
      <c r="U600" s="32"/>
      <c r="V600" s="32"/>
      <c r="W600" s="32"/>
      <c r="X600" s="32"/>
      <c r="Y600" s="32"/>
      <c r="Z600" s="32"/>
      <c r="AA600" s="32"/>
      <c r="AB600" s="32"/>
      <c r="AC600" s="32"/>
      <c r="AD600" s="32"/>
      <c r="AE600" s="32"/>
      <c r="AR600" s="156" t="s">
        <v>231</v>
      </c>
      <c r="AT600" s="156" t="s">
        <v>153</v>
      </c>
      <c r="AU600" s="156" t="s">
        <v>84</v>
      </c>
      <c r="AY600" s="17" t="s">
        <v>151</v>
      </c>
      <c r="BE600" s="157">
        <f>IF(N600="základní",J600,0)</f>
        <v>0</v>
      </c>
      <c r="BF600" s="157">
        <f>IF(N600="snížená",J600,0)</f>
        <v>0</v>
      </c>
      <c r="BG600" s="157">
        <f>IF(N600="zákl. přenesená",J600,0)</f>
        <v>0</v>
      </c>
      <c r="BH600" s="157">
        <f>IF(N600="sníž. přenesená",J600,0)</f>
        <v>0</v>
      </c>
      <c r="BI600" s="157">
        <f>IF(N600="nulová",J600,0)</f>
        <v>0</v>
      </c>
      <c r="BJ600" s="17" t="s">
        <v>82</v>
      </c>
      <c r="BK600" s="157">
        <f>ROUND(I600*H600,2)</f>
        <v>0</v>
      </c>
      <c r="BL600" s="17" t="s">
        <v>231</v>
      </c>
      <c r="BM600" s="156" t="s">
        <v>1320</v>
      </c>
    </row>
    <row r="601" spans="1:65" s="12" customFormat="1" ht="22.9" customHeight="1">
      <c r="B601" s="131"/>
      <c r="D601" s="132" t="s">
        <v>75</v>
      </c>
      <c r="E601" s="142" t="s">
        <v>1321</v>
      </c>
      <c r="F601" s="142" t="s">
        <v>1322</v>
      </c>
      <c r="I601" s="134"/>
      <c r="J601" s="143">
        <f>BK601</f>
        <v>0</v>
      </c>
      <c r="L601" s="131"/>
      <c r="M601" s="136"/>
      <c r="N601" s="137"/>
      <c r="O601" s="137"/>
      <c r="P601" s="138">
        <f>SUM(P602:P610)</f>
        <v>0</v>
      </c>
      <c r="Q601" s="137"/>
      <c r="R601" s="138">
        <f>SUM(R602:R610)</f>
        <v>1.4208459999999998</v>
      </c>
      <c r="S601" s="137"/>
      <c r="T601" s="139">
        <f>SUM(T602:T610)</f>
        <v>0</v>
      </c>
      <c r="AR601" s="132" t="s">
        <v>84</v>
      </c>
      <c r="AT601" s="140" t="s">
        <v>75</v>
      </c>
      <c r="AU601" s="140" t="s">
        <v>82</v>
      </c>
      <c r="AY601" s="132" t="s">
        <v>151</v>
      </c>
      <c r="BK601" s="141">
        <f>SUM(BK602:BK610)</f>
        <v>0</v>
      </c>
    </row>
    <row r="602" spans="1:65" s="2" customFormat="1" ht="33" customHeight="1">
      <c r="A602" s="32"/>
      <c r="B602" s="144"/>
      <c r="C602" s="145" t="s">
        <v>1323</v>
      </c>
      <c r="D602" s="145" t="s">
        <v>153</v>
      </c>
      <c r="E602" s="146" t="s">
        <v>1324</v>
      </c>
      <c r="F602" s="147" t="s">
        <v>1325</v>
      </c>
      <c r="G602" s="148" t="s">
        <v>204</v>
      </c>
      <c r="H602" s="149">
        <v>7.3</v>
      </c>
      <c r="I602" s="150"/>
      <c r="J602" s="151">
        <f>ROUND(I602*H602,2)</f>
        <v>0</v>
      </c>
      <c r="K602" s="147" t="s">
        <v>157</v>
      </c>
      <c r="L602" s="33"/>
      <c r="M602" s="152" t="s">
        <v>1</v>
      </c>
      <c r="N602" s="153" t="s">
        <v>41</v>
      </c>
      <c r="O602" s="58"/>
      <c r="P602" s="154">
        <f>O602*H602</f>
        <v>0</v>
      </c>
      <c r="Q602" s="154">
        <v>2.9999999999999997E-4</v>
      </c>
      <c r="R602" s="154">
        <f>Q602*H602</f>
        <v>2.1899999999999997E-3</v>
      </c>
      <c r="S602" s="154">
        <v>0</v>
      </c>
      <c r="T602" s="155">
        <f>S602*H602</f>
        <v>0</v>
      </c>
      <c r="U602" s="32"/>
      <c r="V602" s="32"/>
      <c r="W602" s="32"/>
      <c r="X602" s="32"/>
      <c r="Y602" s="32"/>
      <c r="Z602" s="32"/>
      <c r="AA602" s="32"/>
      <c r="AB602" s="32"/>
      <c r="AC602" s="32"/>
      <c r="AD602" s="32"/>
      <c r="AE602" s="32"/>
      <c r="AR602" s="156" t="s">
        <v>231</v>
      </c>
      <c r="AT602" s="156" t="s">
        <v>153</v>
      </c>
      <c r="AU602" s="156" t="s">
        <v>84</v>
      </c>
      <c r="AY602" s="17" t="s">
        <v>151</v>
      </c>
      <c r="BE602" s="157">
        <f>IF(N602="základní",J602,0)</f>
        <v>0</v>
      </c>
      <c r="BF602" s="157">
        <f>IF(N602="snížená",J602,0)</f>
        <v>0</v>
      </c>
      <c r="BG602" s="157">
        <f>IF(N602="zákl. přenesená",J602,0)</f>
        <v>0</v>
      </c>
      <c r="BH602" s="157">
        <f>IF(N602="sníž. přenesená",J602,0)</f>
        <v>0</v>
      </c>
      <c r="BI602" s="157">
        <f>IF(N602="nulová",J602,0)</f>
        <v>0</v>
      </c>
      <c r="BJ602" s="17" t="s">
        <v>82</v>
      </c>
      <c r="BK602" s="157">
        <f>ROUND(I602*H602,2)</f>
        <v>0</v>
      </c>
      <c r="BL602" s="17" t="s">
        <v>231</v>
      </c>
      <c r="BM602" s="156" t="s">
        <v>1326</v>
      </c>
    </row>
    <row r="603" spans="1:65" s="13" customFormat="1">
      <c r="B603" s="158"/>
      <c r="D603" s="159" t="s">
        <v>160</v>
      </c>
      <c r="E603" s="160" t="s">
        <v>1</v>
      </c>
      <c r="F603" s="161" t="s">
        <v>1327</v>
      </c>
      <c r="H603" s="162">
        <v>7.3</v>
      </c>
      <c r="I603" s="163"/>
      <c r="L603" s="158"/>
      <c r="M603" s="164"/>
      <c r="N603" s="165"/>
      <c r="O603" s="165"/>
      <c r="P603" s="165"/>
      <c r="Q603" s="165"/>
      <c r="R603" s="165"/>
      <c r="S603" s="165"/>
      <c r="T603" s="166"/>
      <c r="AT603" s="160" t="s">
        <v>160</v>
      </c>
      <c r="AU603" s="160" t="s">
        <v>84</v>
      </c>
      <c r="AV603" s="13" t="s">
        <v>84</v>
      </c>
      <c r="AW603" s="13" t="s">
        <v>33</v>
      </c>
      <c r="AX603" s="13" t="s">
        <v>82</v>
      </c>
      <c r="AY603" s="160" t="s">
        <v>151</v>
      </c>
    </row>
    <row r="604" spans="1:65" s="2" customFormat="1" ht="33" customHeight="1">
      <c r="A604" s="32"/>
      <c r="B604" s="144"/>
      <c r="C604" s="175" t="s">
        <v>1328</v>
      </c>
      <c r="D604" s="175" t="s">
        <v>208</v>
      </c>
      <c r="E604" s="176" t="s">
        <v>1329</v>
      </c>
      <c r="F604" s="177" t="s">
        <v>1330</v>
      </c>
      <c r="G604" s="178" t="s">
        <v>164</v>
      </c>
      <c r="H604" s="179">
        <v>52.993000000000002</v>
      </c>
      <c r="I604" s="180"/>
      <c r="J604" s="181">
        <f>ROUND(I604*H604,2)</f>
        <v>0</v>
      </c>
      <c r="K604" s="177" t="s">
        <v>157</v>
      </c>
      <c r="L604" s="182"/>
      <c r="M604" s="183" t="s">
        <v>1</v>
      </c>
      <c r="N604" s="184" t="s">
        <v>41</v>
      </c>
      <c r="O604" s="58"/>
      <c r="P604" s="154">
        <f>O604*H604</f>
        <v>0</v>
      </c>
      <c r="Q604" s="154">
        <v>2.1999999999999999E-2</v>
      </c>
      <c r="R604" s="154">
        <f>Q604*H604</f>
        <v>1.1658459999999999</v>
      </c>
      <c r="S604" s="154">
        <v>0</v>
      </c>
      <c r="T604" s="155">
        <f>S604*H604</f>
        <v>0</v>
      </c>
      <c r="U604" s="32"/>
      <c r="V604" s="32"/>
      <c r="W604" s="32"/>
      <c r="X604" s="32"/>
      <c r="Y604" s="32"/>
      <c r="Z604" s="32"/>
      <c r="AA604" s="32"/>
      <c r="AB604" s="32"/>
      <c r="AC604" s="32"/>
      <c r="AD604" s="32"/>
      <c r="AE604" s="32"/>
      <c r="AR604" s="156" t="s">
        <v>299</v>
      </c>
      <c r="AT604" s="156" t="s">
        <v>208</v>
      </c>
      <c r="AU604" s="156" t="s">
        <v>84</v>
      </c>
      <c r="AY604" s="17" t="s">
        <v>151</v>
      </c>
      <c r="BE604" s="157">
        <f>IF(N604="základní",J604,0)</f>
        <v>0</v>
      </c>
      <c r="BF604" s="157">
        <f>IF(N604="snížená",J604,0)</f>
        <v>0</v>
      </c>
      <c r="BG604" s="157">
        <f>IF(N604="zákl. přenesená",J604,0)</f>
        <v>0</v>
      </c>
      <c r="BH604" s="157">
        <f>IF(N604="sníž. přenesená",J604,0)</f>
        <v>0</v>
      </c>
      <c r="BI604" s="157">
        <f>IF(N604="nulová",J604,0)</f>
        <v>0</v>
      </c>
      <c r="BJ604" s="17" t="s">
        <v>82</v>
      </c>
      <c r="BK604" s="157">
        <f>ROUND(I604*H604,2)</f>
        <v>0</v>
      </c>
      <c r="BL604" s="17" t="s">
        <v>231</v>
      </c>
      <c r="BM604" s="156" t="s">
        <v>1331</v>
      </c>
    </row>
    <row r="605" spans="1:65" s="13" customFormat="1">
      <c r="B605" s="158"/>
      <c r="D605" s="159" t="s">
        <v>160</v>
      </c>
      <c r="E605" s="160" t="s">
        <v>1</v>
      </c>
      <c r="F605" s="161" t="s">
        <v>1332</v>
      </c>
      <c r="H605" s="162">
        <v>48.174999999999997</v>
      </c>
      <c r="I605" s="163"/>
      <c r="L605" s="158"/>
      <c r="M605" s="164"/>
      <c r="N605" s="165"/>
      <c r="O605" s="165"/>
      <c r="P605" s="165"/>
      <c r="Q605" s="165"/>
      <c r="R605" s="165"/>
      <c r="S605" s="165"/>
      <c r="T605" s="166"/>
      <c r="AT605" s="160" t="s">
        <v>160</v>
      </c>
      <c r="AU605" s="160" t="s">
        <v>84</v>
      </c>
      <c r="AV605" s="13" t="s">
        <v>84</v>
      </c>
      <c r="AW605" s="13" t="s">
        <v>33</v>
      </c>
      <c r="AX605" s="13" t="s">
        <v>82</v>
      </c>
      <c r="AY605" s="160" t="s">
        <v>151</v>
      </c>
    </row>
    <row r="606" spans="1:65" s="13" customFormat="1">
      <c r="B606" s="158"/>
      <c r="D606" s="159" t="s">
        <v>160</v>
      </c>
      <c r="F606" s="161" t="s">
        <v>1333</v>
      </c>
      <c r="H606" s="162">
        <v>52.993000000000002</v>
      </c>
      <c r="I606" s="163"/>
      <c r="L606" s="158"/>
      <c r="M606" s="164"/>
      <c r="N606" s="165"/>
      <c r="O606" s="165"/>
      <c r="P606" s="165"/>
      <c r="Q606" s="165"/>
      <c r="R606" s="165"/>
      <c r="S606" s="165"/>
      <c r="T606" s="166"/>
      <c r="AT606" s="160" t="s">
        <v>160</v>
      </c>
      <c r="AU606" s="160" t="s">
        <v>84</v>
      </c>
      <c r="AV606" s="13" t="s">
        <v>84</v>
      </c>
      <c r="AW606" s="13" t="s">
        <v>3</v>
      </c>
      <c r="AX606" s="13" t="s">
        <v>82</v>
      </c>
      <c r="AY606" s="160" t="s">
        <v>151</v>
      </c>
    </row>
    <row r="607" spans="1:65" s="2" customFormat="1" ht="37.9" customHeight="1">
      <c r="A607" s="32"/>
      <c r="B607" s="144"/>
      <c r="C607" s="145" t="s">
        <v>1334</v>
      </c>
      <c r="D607" s="145" t="s">
        <v>153</v>
      </c>
      <c r="E607" s="146" t="s">
        <v>1335</v>
      </c>
      <c r="F607" s="147" t="s">
        <v>1336</v>
      </c>
      <c r="G607" s="148" t="s">
        <v>164</v>
      </c>
      <c r="H607" s="149">
        <v>47.7</v>
      </c>
      <c r="I607" s="150"/>
      <c r="J607" s="151">
        <f>ROUND(I607*H607,2)</f>
        <v>0</v>
      </c>
      <c r="K607" s="147" t="s">
        <v>157</v>
      </c>
      <c r="L607" s="33"/>
      <c r="M607" s="152" t="s">
        <v>1</v>
      </c>
      <c r="N607" s="153" t="s">
        <v>41</v>
      </c>
      <c r="O607" s="58"/>
      <c r="P607" s="154">
        <f>O607*H607</f>
        <v>0</v>
      </c>
      <c r="Q607" s="154">
        <v>5.3E-3</v>
      </c>
      <c r="R607" s="154">
        <f>Q607*H607</f>
        <v>0.25281000000000003</v>
      </c>
      <c r="S607" s="154">
        <v>0</v>
      </c>
      <c r="T607" s="155">
        <f>S607*H607</f>
        <v>0</v>
      </c>
      <c r="U607" s="32"/>
      <c r="V607" s="32"/>
      <c r="W607" s="32"/>
      <c r="X607" s="32"/>
      <c r="Y607" s="32"/>
      <c r="Z607" s="32"/>
      <c r="AA607" s="32"/>
      <c r="AB607" s="32"/>
      <c r="AC607" s="32"/>
      <c r="AD607" s="32"/>
      <c r="AE607" s="32"/>
      <c r="AR607" s="156" t="s">
        <v>231</v>
      </c>
      <c r="AT607" s="156" t="s">
        <v>153</v>
      </c>
      <c r="AU607" s="156" t="s">
        <v>84</v>
      </c>
      <c r="AY607" s="17" t="s">
        <v>151</v>
      </c>
      <c r="BE607" s="157">
        <f>IF(N607="základní",J607,0)</f>
        <v>0</v>
      </c>
      <c r="BF607" s="157">
        <f>IF(N607="snížená",J607,0)</f>
        <v>0</v>
      </c>
      <c r="BG607" s="157">
        <f>IF(N607="zákl. přenesená",J607,0)</f>
        <v>0</v>
      </c>
      <c r="BH607" s="157">
        <f>IF(N607="sníž. přenesená",J607,0)</f>
        <v>0</v>
      </c>
      <c r="BI607" s="157">
        <f>IF(N607="nulová",J607,0)</f>
        <v>0</v>
      </c>
      <c r="BJ607" s="17" t="s">
        <v>82</v>
      </c>
      <c r="BK607" s="157">
        <f>ROUND(I607*H607,2)</f>
        <v>0</v>
      </c>
      <c r="BL607" s="17" t="s">
        <v>231</v>
      </c>
      <c r="BM607" s="156" t="s">
        <v>1337</v>
      </c>
    </row>
    <row r="608" spans="1:65" s="2" customFormat="1" ht="24.2" customHeight="1">
      <c r="A608" s="32"/>
      <c r="B608" s="144"/>
      <c r="C608" s="145" t="s">
        <v>1338</v>
      </c>
      <c r="D608" s="145" t="s">
        <v>153</v>
      </c>
      <c r="E608" s="146" t="s">
        <v>1339</v>
      </c>
      <c r="F608" s="147" t="s">
        <v>1340</v>
      </c>
      <c r="G608" s="148" t="s">
        <v>164</v>
      </c>
      <c r="H608" s="149">
        <v>221.9</v>
      </c>
      <c r="I608" s="150"/>
      <c r="J608" s="151">
        <f>ROUND(I608*H608,2)</f>
        <v>0</v>
      </c>
      <c r="K608" s="147" t="s">
        <v>157</v>
      </c>
      <c r="L608" s="33"/>
      <c r="M608" s="152" t="s">
        <v>1</v>
      </c>
      <c r="N608" s="153" t="s">
        <v>41</v>
      </c>
      <c r="O608" s="58"/>
      <c r="P608" s="154">
        <f>O608*H608</f>
        <v>0</v>
      </c>
      <c r="Q608" s="154">
        <v>0</v>
      </c>
      <c r="R608" s="154">
        <f>Q608*H608</f>
        <v>0</v>
      </c>
      <c r="S608" s="154">
        <v>0</v>
      </c>
      <c r="T608" s="155">
        <f>S608*H608</f>
        <v>0</v>
      </c>
      <c r="U608" s="32"/>
      <c r="V608" s="32"/>
      <c r="W608" s="32"/>
      <c r="X608" s="32"/>
      <c r="Y608" s="32"/>
      <c r="Z608" s="32"/>
      <c r="AA608" s="32"/>
      <c r="AB608" s="32"/>
      <c r="AC608" s="32"/>
      <c r="AD608" s="32"/>
      <c r="AE608" s="32"/>
      <c r="AR608" s="156" t="s">
        <v>231</v>
      </c>
      <c r="AT608" s="156" t="s">
        <v>153</v>
      </c>
      <c r="AU608" s="156" t="s">
        <v>84</v>
      </c>
      <c r="AY608" s="17" t="s">
        <v>151</v>
      </c>
      <c r="BE608" s="157">
        <f>IF(N608="základní",J608,0)</f>
        <v>0</v>
      </c>
      <c r="BF608" s="157">
        <f>IF(N608="snížená",J608,0)</f>
        <v>0</v>
      </c>
      <c r="BG608" s="157">
        <f>IF(N608="zákl. přenesená",J608,0)</f>
        <v>0</v>
      </c>
      <c r="BH608" s="157">
        <f>IF(N608="sníž. přenesená",J608,0)</f>
        <v>0</v>
      </c>
      <c r="BI608" s="157">
        <f>IF(N608="nulová",J608,0)</f>
        <v>0</v>
      </c>
      <c r="BJ608" s="17" t="s">
        <v>82</v>
      </c>
      <c r="BK608" s="157">
        <f>ROUND(I608*H608,2)</f>
        <v>0</v>
      </c>
      <c r="BL608" s="17" t="s">
        <v>231</v>
      </c>
      <c r="BM608" s="156" t="s">
        <v>1341</v>
      </c>
    </row>
    <row r="609" spans="1:65" s="13" customFormat="1">
      <c r="B609" s="158"/>
      <c r="D609" s="159" t="s">
        <v>160</v>
      </c>
      <c r="E609" s="160" t="s">
        <v>1</v>
      </c>
      <c r="F609" s="161" t="s">
        <v>1342</v>
      </c>
      <c r="H609" s="162">
        <v>221.9</v>
      </c>
      <c r="I609" s="163"/>
      <c r="L609" s="158"/>
      <c r="M609" s="164"/>
      <c r="N609" s="165"/>
      <c r="O609" s="165"/>
      <c r="P609" s="165"/>
      <c r="Q609" s="165"/>
      <c r="R609" s="165"/>
      <c r="S609" s="165"/>
      <c r="T609" s="166"/>
      <c r="AT609" s="160" t="s">
        <v>160</v>
      </c>
      <c r="AU609" s="160" t="s">
        <v>84</v>
      </c>
      <c r="AV609" s="13" t="s">
        <v>84</v>
      </c>
      <c r="AW609" s="13" t="s">
        <v>33</v>
      </c>
      <c r="AX609" s="13" t="s">
        <v>82</v>
      </c>
      <c r="AY609" s="160" t="s">
        <v>151</v>
      </c>
    </row>
    <row r="610" spans="1:65" s="2" customFormat="1" ht="24.2" customHeight="1">
      <c r="A610" s="32"/>
      <c r="B610" s="144"/>
      <c r="C610" s="145" t="s">
        <v>1343</v>
      </c>
      <c r="D610" s="145" t="s">
        <v>153</v>
      </c>
      <c r="E610" s="146" t="s">
        <v>1344</v>
      </c>
      <c r="F610" s="147" t="s">
        <v>1345</v>
      </c>
      <c r="G610" s="148" t="s">
        <v>211</v>
      </c>
      <c r="H610" s="149">
        <v>1.421</v>
      </c>
      <c r="I610" s="150"/>
      <c r="J610" s="151">
        <f>ROUND(I610*H610,2)</f>
        <v>0</v>
      </c>
      <c r="K610" s="147" t="s">
        <v>157</v>
      </c>
      <c r="L610" s="33"/>
      <c r="M610" s="152" t="s">
        <v>1</v>
      </c>
      <c r="N610" s="153" t="s">
        <v>41</v>
      </c>
      <c r="O610" s="58"/>
      <c r="P610" s="154">
        <f>O610*H610</f>
        <v>0</v>
      </c>
      <c r="Q610" s="154">
        <v>0</v>
      </c>
      <c r="R610" s="154">
        <f>Q610*H610</f>
        <v>0</v>
      </c>
      <c r="S610" s="154">
        <v>0</v>
      </c>
      <c r="T610" s="155">
        <f>S610*H610</f>
        <v>0</v>
      </c>
      <c r="U610" s="32"/>
      <c r="V610" s="32"/>
      <c r="W610" s="32"/>
      <c r="X610" s="32"/>
      <c r="Y610" s="32"/>
      <c r="Z610" s="32"/>
      <c r="AA610" s="32"/>
      <c r="AB610" s="32"/>
      <c r="AC610" s="32"/>
      <c r="AD610" s="32"/>
      <c r="AE610" s="32"/>
      <c r="AR610" s="156" t="s">
        <v>231</v>
      </c>
      <c r="AT610" s="156" t="s">
        <v>153</v>
      </c>
      <c r="AU610" s="156" t="s">
        <v>84</v>
      </c>
      <c r="AY610" s="17" t="s">
        <v>151</v>
      </c>
      <c r="BE610" s="157">
        <f>IF(N610="základní",J610,0)</f>
        <v>0</v>
      </c>
      <c r="BF610" s="157">
        <f>IF(N610="snížená",J610,0)</f>
        <v>0</v>
      </c>
      <c r="BG610" s="157">
        <f>IF(N610="zákl. přenesená",J610,0)</f>
        <v>0</v>
      </c>
      <c r="BH610" s="157">
        <f>IF(N610="sníž. přenesená",J610,0)</f>
        <v>0</v>
      </c>
      <c r="BI610" s="157">
        <f>IF(N610="nulová",J610,0)</f>
        <v>0</v>
      </c>
      <c r="BJ610" s="17" t="s">
        <v>82</v>
      </c>
      <c r="BK610" s="157">
        <f>ROUND(I610*H610,2)</f>
        <v>0</v>
      </c>
      <c r="BL610" s="17" t="s">
        <v>231</v>
      </c>
      <c r="BM610" s="156" t="s">
        <v>1346</v>
      </c>
    </row>
    <row r="611" spans="1:65" s="12" customFormat="1" ht="22.9" customHeight="1">
      <c r="B611" s="131"/>
      <c r="D611" s="132" t="s">
        <v>75</v>
      </c>
      <c r="E611" s="142" t="s">
        <v>1347</v>
      </c>
      <c r="F611" s="142" t="s">
        <v>1348</v>
      </c>
      <c r="I611" s="134"/>
      <c r="J611" s="143">
        <f>BK611</f>
        <v>0</v>
      </c>
      <c r="L611" s="131"/>
      <c r="M611" s="136"/>
      <c r="N611" s="137"/>
      <c r="O611" s="137"/>
      <c r="P611" s="138">
        <f>SUM(P612:P627)</f>
        <v>0</v>
      </c>
      <c r="Q611" s="137"/>
      <c r="R611" s="138">
        <f>SUM(R612:R627)</f>
        <v>3.2280158800000001</v>
      </c>
      <c r="S611" s="137"/>
      <c r="T611" s="139">
        <f>SUM(T612:T627)</f>
        <v>0</v>
      </c>
      <c r="AR611" s="132" t="s">
        <v>84</v>
      </c>
      <c r="AT611" s="140" t="s">
        <v>75</v>
      </c>
      <c r="AU611" s="140" t="s">
        <v>82</v>
      </c>
      <c r="AY611" s="132" t="s">
        <v>151</v>
      </c>
      <c r="BK611" s="141">
        <f>SUM(BK612:BK627)</f>
        <v>0</v>
      </c>
    </row>
    <row r="612" spans="1:65" s="2" customFormat="1" ht="16.5" customHeight="1">
      <c r="A612" s="32"/>
      <c r="B612" s="144"/>
      <c r="C612" s="145" t="s">
        <v>1349</v>
      </c>
      <c r="D612" s="145" t="s">
        <v>153</v>
      </c>
      <c r="E612" s="146" t="s">
        <v>1350</v>
      </c>
      <c r="F612" s="147" t="s">
        <v>1351</v>
      </c>
      <c r="G612" s="148" t="s">
        <v>164</v>
      </c>
      <c r="H612" s="149">
        <v>127.48</v>
      </c>
      <c r="I612" s="150"/>
      <c r="J612" s="151">
        <f>ROUND(I612*H612,2)</f>
        <v>0</v>
      </c>
      <c r="K612" s="147" t="s">
        <v>251</v>
      </c>
      <c r="L612" s="33"/>
      <c r="M612" s="152" t="s">
        <v>1</v>
      </c>
      <c r="N612" s="153" t="s">
        <v>41</v>
      </c>
      <c r="O612" s="58"/>
      <c r="P612" s="154">
        <f>O612*H612</f>
        <v>0</v>
      </c>
      <c r="Q612" s="154">
        <v>2.9999999999999997E-4</v>
      </c>
      <c r="R612" s="154">
        <f>Q612*H612</f>
        <v>3.8244E-2</v>
      </c>
      <c r="S612" s="154">
        <v>0</v>
      </c>
      <c r="T612" s="155">
        <f>S612*H612</f>
        <v>0</v>
      </c>
      <c r="U612" s="32"/>
      <c r="V612" s="32"/>
      <c r="W612" s="32"/>
      <c r="X612" s="32"/>
      <c r="Y612" s="32"/>
      <c r="Z612" s="32"/>
      <c r="AA612" s="32"/>
      <c r="AB612" s="32"/>
      <c r="AC612" s="32"/>
      <c r="AD612" s="32"/>
      <c r="AE612" s="32"/>
      <c r="AR612" s="156" t="s">
        <v>231</v>
      </c>
      <c r="AT612" s="156" t="s">
        <v>153</v>
      </c>
      <c r="AU612" s="156" t="s">
        <v>84</v>
      </c>
      <c r="AY612" s="17" t="s">
        <v>151</v>
      </c>
      <c r="BE612" s="157">
        <f>IF(N612="základní",J612,0)</f>
        <v>0</v>
      </c>
      <c r="BF612" s="157">
        <f>IF(N612="snížená",J612,0)</f>
        <v>0</v>
      </c>
      <c r="BG612" s="157">
        <f>IF(N612="zákl. přenesená",J612,0)</f>
        <v>0</v>
      </c>
      <c r="BH612" s="157">
        <f>IF(N612="sníž. přenesená",J612,0)</f>
        <v>0</v>
      </c>
      <c r="BI612" s="157">
        <f>IF(N612="nulová",J612,0)</f>
        <v>0</v>
      </c>
      <c r="BJ612" s="17" t="s">
        <v>82</v>
      </c>
      <c r="BK612" s="157">
        <f>ROUND(I612*H612,2)</f>
        <v>0</v>
      </c>
      <c r="BL612" s="17" t="s">
        <v>231</v>
      </c>
      <c r="BM612" s="156" t="s">
        <v>1352</v>
      </c>
    </row>
    <row r="613" spans="1:65" s="13" customFormat="1" ht="22.5">
      <c r="B613" s="158"/>
      <c r="D613" s="159" t="s">
        <v>160</v>
      </c>
      <c r="E613" s="160" t="s">
        <v>1</v>
      </c>
      <c r="F613" s="161" t="s">
        <v>1353</v>
      </c>
      <c r="H613" s="162">
        <v>138</v>
      </c>
      <c r="I613" s="163"/>
      <c r="L613" s="158"/>
      <c r="M613" s="164"/>
      <c r="N613" s="165"/>
      <c r="O613" s="165"/>
      <c r="P613" s="165"/>
      <c r="Q613" s="165"/>
      <c r="R613" s="165"/>
      <c r="S613" s="165"/>
      <c r="T613" s="166"/>
      <c r="AT613" s="160" t="s">
        <v>160</v>
      </c>
      <c r="AU613" s="160" t="s">
        <v>84</v>
      </c>
      <c r="AV613" s="13" t="s">
        <v>84</v>
      </c>
      <c r="AW613" s="13" t="s">
        <v>33</v>
      </c>
      <c r="AX613" s="13" t="s">
        <v>76</v>
      </c>
      <c r="AY613" s="160" t="s">
        <v>151</v>
      </c>
    </row>
    <row r="614" spans="1:65" s="13" customFormat="1">
      <c r="B614" s="158"/>
      <c r="D614" s="159" t="s">
        <v>160</v>
      </c>
      <c r="E614" s="160" t="s">
        <v>1</v>
      </c>
      <c r="F614" s="161" t="s">
        <v>1354</v>
      </c>
      <c r="H614" s="162">
        <v>24.6</v>
      </c>
      <c r="I614" s="163"/>
      <c r="L614" s="158"/>
      <c r="M614" s="164"/>
      <c r="N614" s="165"/>
      <c r="O614" s="165"/>
      <c r="P614" s="165"/>
      <c r="Q614" s="165"/>
      <c r="R614" s="165"/>
      <c r="S614" s="165"/>
      <c r="T614" s="166"/>
      <c r="AT614" s="160" t="s">
        <v>160</v>
      </c>
      <c r="AU614" s="160" t="s">
        <v>84</v>
      </c>
      <c r="AV614" s="13" t="s">
        <v>84</v>
      </c>
      <c r="AW614" s="13" t="s">
        <v>33</v>
      </c>
      <c r="AX614" s="13" t="s">
        <v>76</v>
      </c>
      <c r="AY614" s="160" t="s">
        <v>151</v>
      </c>
    </row>
    <row r="615" spans="1:65" s="13" customFormat="1">
      <c r="B615" s="158"/>
      <c r="D615" s="159" t="s">
        <v>160</v>
      </c>
      <c r="E615" s="160" t="s">
        <v>1</v>
      </c>
      <c r="F615" s="161" t="s">
        <v>1355</v>
      </c>
      <c r="H615" s="162">
        <v>-35.119999999999997</v>
      </c>
      <c r="I615" s="163"/>
      <c r="L615" s="158"/>
      <c r="M615" s="164"/>
      <c r="N615" s="165"/>
      <c r="O615" s="165"/>
      <c r="P615" s="165"/>
      <c r="Q615" s="165"/>
      <c r="R615" s="165"/>
      <c r="S615" s="165"/>
      <c r="T615" s="166"/>
      <c r="AT615" s="160" t="s">
        <v>160</v>
      </c>
      <c r="AU615" s="160" t="s">
        <v>84</v>
      </c>
      <c r="AV615" s="13" t="s">
        <v>84</v>
      </c>
      <c r="AW615" s="13" t="s">
        <v>33</v>
      </c>
      <c r="AX615" s="13" t="s">
        <v>76</v>
      </c>
      <c r="AY615" s="160" t="s">
        <v>151</v>
      </c>
    </row>
    <row r="616" spans="1:65" s="14" customFormat="1">
      <c r="B616" s="167"/>
      <c r="D616" s="159" t="s">
        <v>160</v>
      </c>
      <c r="E616" s="168" t="s">
        <v>1</v>
      </c>
      <c r="F616" s="169" t="s">
        <v>190</v>
      </c>
      <c r="H616" s="170">
        <v>127.48</v>
      </c>
      <c r="I616" s="171"/>
      <c r="L616" s="167"/>
      <c r="M616" s="172"/>
      <c r="N616" s="173"/>
      <c r="O616" s="173"/>
      <c r="P616" s="173"/>
      <c r="Q616" s="173"/>
      <c r="R616" s="173"/>
      <c r="S616" s="173"/>
      <c r="T616" s="174"/>
      <c r="AT616" s="168" t="s">
        <v>160</v>
      </c>
      <c r="AU616" s="168" t="s">
        <v>84</v>
      </c>
      <c r="AV616" s="14" t="s">
        <v>158</v>
      </c>
      <c r="AW616" s="14" t="s">
        <v>33</v>
      </c>
      <c r="AX616" s="14" t="s">
        <v>82</v>
      </c>
      <c r="AY616" s="168" t="s">
        <v>151</v>
      </c>
    </row>
    <row r="617" spans="1:65" s="2" customFormat="1" ht="33" customHeight="1">
      <c r="A617" s="32"/>
      <c r="B617" s="144"/>
      <c r="C617" s="145" t="s">
        <v>1356</v>
      </c>
      <c r="D617" s="145" t="s">
        <v>153</v>
      </c>
      <c r="E617" s="146" t="s">
        <v>1357</v>
      </c>
      <c r="F617" s="147" t="s">
        <v>1358</v>
      </c>
      <c r="G617" s="148" t="s">
        <v>164</v>
      </c>
      <c r="H617" s="149">
        <v>127.48</v>
      </c>
      <c r="I617" s="150"/>
      <c r="J617" s="151">
        <f>ROUND(I617*H617,2)</f>
        <v>0</v>
      </c>
      <c r="K617" s="147" t="s">
        <v>157</v>
      </c>
      <c r="L617" s="33"/>
      <c r="M617" s="152" t="s">
        <v>1</v>
      </c>
      <c r="N617" s="153" t="s">
        <v>41</v>
      </c>
      <c r="O617" s="58"/>
      <c r="P617" s="154">
        <f>O617*H617</f>
        <v>0</v>
      </c>
      <c r="Q617" s="154">
        <v>5.3E-3</v>
      </c>
      <c r="R617" s="154">
        <f>Q617*H617</f>
        <v>0.67564400000000002</v>
      </c>
      <c r="S617" s="154">
        <v>0</v>
      </c>
      <c r="T617" s="155">
        <f>S617*H617</f>
        <v>0</v>
      </c>
      <c r="U617" s="32"/>
      <c r="V617" s="32"/>
      <c r="W617" s="32"/>
      <c r="X617" s="32"/>
      <c r="Y617" s="32"/>
      <c r="Z617" s="32"/>
      <c r="AA617" s="32"/>
      <c r="AB617" s="32"/>
      <c r="AC617" s="32"/>
      <c r="AD617" s="32"/>
      <c r="AE617" s="32"/>
      <c r="AR617" s="156" t="s">
        <v>231</v>
      </c>
      <c r="AT617" s="156" t="s">
        <v>153</v>
      </c>
      <c r="AU617" s="156" t="s">
        <v>84</v>
      </c>
      <c r="AY617" s="17" t="s">
        <v>151</v>
      </c>
      <c r="BE617" s="157">
        <f>IF(N617="základní",J617,0)</f>
        <v>0</v>
      </c>
      <c r="BF617" s="157">
        <f>IF(N617="snížená",J617,0)</f>
        <v>0</v>
      </c>
      <c r="BG617" s="157">
        <f>IF(N617="zákl. přenesená",J617,0)</f>
        <v>0</v>
      </c>
      <c r="BH617" s="157">
        <f>IF(N617="sníž. přenesená",J617,0)</f>
        <v>0</v>
      </c>
      <c r="BI617" s="157">
        <f>IF(N617="nulová",J617,0)</f>
        <v>0</v>
      </c>
      <c r="BJ617" s="17" t="s">
        <v>82</v>
      </c>
      <c r="BK617" s="157">
        <f>ROUND(I617*H617,2)</f>
        <v>0</v>
      </c>
      <c r="BL617" s="17" t="s">
        <v>231</v>
      </c>
      <c r="BM617" s="156" t="s">
        <v>1359</v>
      </c>
    </row>
    <row r="618" spans="1:65" s="2" customFormat="1" ht="24.2" customHeight="1">
      <c r="A618" s="32"/>
      <c r="B618" s="144"/>
      <c r="C618" s="175" t="s">
        <v>1360</v>
      </c>
      <c r="D618" s="175" t="s">
        <v>208</v>
      </c>
      <c r="E618" s="176" t="s">
        <v>1361</v>
      </c>
      <c r="F618" s="177" t="s">
        <v>1362</v>
      </c>
      <c r="G618" s="178" t="s">
        <v>164</v>
      </c>
      <c r="H618" s="179">
        <v>140.22800000000001</v>
      </c>
      <c r="I618" s="180"/>
      <c r="J618" s="181">
        <f>ROUND(I618*H618,2)</f>
        <v>0</v>
      </c>
      <c r="K618" s="177" t="s">
        <v>157</v>
      </c>
      <c r="L618" s="182"/>
      <c r="M618" s="183" t="s">
        <v>1</v>
      </c>
      <c r="N618" s="184" t="s">
        <v>41</v>
      </c>
      <c r="O618" s="58"/>
      <c r="P618" s="154">
        <f>O618*H618</f>
        <v>0</v>
      </c>
      <c r="Q618" s="154">
        <v>1.771E-2</v>
      </c>
      <c r="R618" s="154">
        <f>Q618*H618</f>
        <v>2.4834378800000003</v>
      </c>
      <c r="S618" s="154">
        <v>0</v>
      </c>
      <c r="T618" s="155">
        <f>S618*H618</f>
        <v>0</v>
      </c>
      <c r="U618" s="32"/>
      <c r="V618" s="32"/>
      <c r="W618" s="32"/>
      <c r="X618" s="32"/>
      <c r="Y618" s="32"/>
      <c r="Z618" s="32"/>
      <c r="AA618" s="32"/>
      <c r="AB618" s="32"/>
      <c r="AC618" s="32"/>
      <c r="AD618" s="32"/>
      <c r="AE618" s="32"/>
      <c r="AR618" s="156" t="s">
        <v>299</v>
      </c>
      <c r="AT618" s="156" t="s">
        <v>208</v>
      </c>
      <c r="AU618" s="156" t="s">
        <v>84</v>
      </c>
      <c r="AY618" s="17" t="s">
        <v>151</v>
      </c>
      <c r="BE618" s="157">
        <f>IF(N618="základní",J618,0)</f>
        <v>0</v>
      </c>
      <c r="BF618" s="157">
        <f>IF(N618="snížená",J618,0)</f>
        <v>0</v>
      </c>
      <c r="BG618" s="157">
        <f>IF(N618="zákl. přenesená",J618,0)</f>
        <v>0</v>
      </c>
      <c r="BH618" s="157">
        <f>IF(N618="sníž. přenesená",J618,0)</f>
        <v>0</v>
      </c>
      <c r="BI618" s="157">
        <f>IF(N618="nulová",J618,0)</f>
        <v>0</v>
      </c>
      <c r="BJ618" s="17" t="s">
        <v>82</v>
      </c>
      <c r="BK618" s="157">
        <f>ROUND(I618*H618,2)</f>
        <v>0</v>
      </c>
      <c r="BL618" s="17" t="s">
        <v>231</v>
      </c>
      <c r="BM618" s="156" t="s">
        <v>1363</v>
      </c>
    </row>
    <row r="619" spans="1:65" s="13" customFormat="1">
      <c r="B619" s="158"/>
      <c r="D619" s="159" t="s">
        <v>160</v>
      </c>
      <c r="F619" s="161" t="s">
        <v>1364</v>
      </c>
      <c r="H619" s="162">
        <v>140.22800000000001</v>
      </c>
      <c r="I619" s="163"/>
      <c r="L619" s="158"/>
      <c r="M619" s="164"/>
      <c r="N619" s="165"/>
      <c r="O619" s="165"/>
      <c r="P619" s="165"/>
      <c r="Q619" s="165"/>
      <c r="R619" s="165"/>
      <c r="S619" s="165"/>
      <c r="T619" s="166"/>
      <c r="AT619" s="160" t="s">
        <v>160</v>
      </c>
      <c r="AU619" s="160" t="s">
        <v>84</v>
      </c>
      <c r="AV619" s="13" t="s">
        <v>84</v>
      </c>
      <c r="AW619" s="13" t="s">
        <v>3</v>
      </c>
      <c r="AX619" s="13" t="s">
        <v>82</v>
      </c>
      <c r="AY619" s="160" t="s">
        <v>151</v>
      </c>
    </row>
    <row r="620" spans="1:65" s="2" customFormat="1" ht="33" customHeight="1">
      <c r="A620" s="32"/>
      <c r="B620" s="144"/>
      <c r="C620" s="145" t="s">
        <v>1365</v>
      </c>
      <c r="D620" s="145" t="s">
        <v>153</v>
      </c>
      <c r="E620" s="146" t="s">
        <v>1366</v>
      </c>
      <c r="F620" s="147" t="s">
        <v>1367</v>
      </c>
      <c r="G620" s="148" t="s">
        <v>164</v>
      </c>
      <c r="H620" s="149">
        <v>127.48</v>
      </c>
      <c r="I620" s="150"/>
      <c r="J620" s="151">
        <f>ROUND(I620*H620,2)</f>
        <v>0</v>
      </c>
      <c r="K620" s="147" t="s">
        <v>157</v>
      </c>
      <c r="L620" s="33"/>
      <c r="M620" s="152" t="s">
        <v>1</v>
      </c>
      <c r="N620" s="153" t="s">
        <v>41</v>
      </c>
      <c r="O620" s="58"/>
      <c r="P620" s="154">
        <f>O620*H620</f>
        <v>0</v>
      </c>
      <c r="Q620" s="154">
        <v>0</v>
      </c>
      <c r="R620" s="154">
        <f>Q620*H620</f>
        <v>0</v>
      </c>
      <c r="S620" s="154">
        <v>0</v>
      </c>
      <c r="T620" s="155">
        <f>S620*H620</f>
        <v>0</v>
      </c>
      <c r="U620" s="32"/>
      <c r="V620" s="32"/>
      <c r="W620" s="32"/>
      <c r="X620" s="32"/>
      <c r="Y620" s="32"/>
      <c r="Z620" s="32"/>
      <c r="AA620" s="32"/>
      <c r="AB620" s="32"/>
      <c r="AC620" s="32"/>
      <c r="AD620" s="32"/>
      <c r="AE620" s="32"/>
      <c r="AR620" s="156" t="s">
        <v>231</v>
      </c>
      <c r="AT620" s="156" t="s">
        <v>153</v>
      </c>
      <c r="AU620" s="156" t="s">
        <v>84</v>
      </c>
      <c r="AY620" s="17" t="s">
        <v>151</v>
      </c>
      <c r="BE620" s="157">
        <f>IF(N620="základní",J620,0)</f>
        <v>0</v>
      </c>
      <c r="BF620" s="157">
        <f>IF(N620="snížená",J620,0)</f>
        <v>0</v>
      </c>
      <c r="BG620" s="157">
        <f>IF(N620="zákl. přenesená",J620,0)</f>
        <v>0</v>
      </c>
      <c r="BH620" s="157">
        <f>IF(N620="sníž. přenesená",J620,0)</f>
        <v>0</v>
      </c>
      <c r="BI620" s="157">
        <f>IF(N620="nulová",J620,0)</f>
        <v>0</v>
      </c>
      <c r="BJ620" s="17" t="s">
        <v>82</v>
      </c>
      <c r="BK620" s="157">
        <f>ROUND(I620*H620,2)</f>
        <v>0</v>
      </c>
      <c r="BL620" s="17" t="s">
        <v>231</v>
      </c>
      <c r="BM620" s="156" t="s">
        <v>1368</v>
      </c>
    </row>
    <row r="621" spans="1:65" s="2" customFormat="1" ht="24.2" customHeight="1">
      <c r="A621" s="32"/>
      <c r="B621" s="144"/>
      <c r="C621" s="145" t="s">
        <v>1369</v>
      </c>
      <c r="D621" s="145" t="s">
        <v>153</v>
      </c>
      <c r="E621" s="146" t="s">
        <v>1370</v>
      </c>
      <c r="F621" s="147" t="s">
        <v>1371</v>
      </c>
      <c r="G621" s="148" t="s">
        <v>204</v>
      </c>
      <c r="H621" s="149">
        <v>62</v>
      </c>
      <c r="I621" s="150"/>
      <c r="J621" s="151">
        <f>ROUND(I621*H621,2)</f>
        <v>0</v>
      </c>
      <c r="K621" s="147" t="s">
        <v>157</v>
      </c>
      <c r="L621" s="33"/>
      <c r="M621" s="152" t="s">
        <v>1</v>
      </c>
      <c r="N621" s="153" t="s">
        <v>41</v>
      </c>
      <c r="O621" s="58"/>
      <c r="P621" s="154">
        <f>O621*H621</f>
        <v>0</v>
      </c>
      <c r="Q621" s="154">
        <v>1.8000000000000001E-4</v>
      </c>
      <c r="R621" s="154">
        <f>Q621*H621</f>
        <v>1.1160000000000002E-2</v>
      </c>
      <c r="S621" s="154">
        <v>0</v>
      </c>
      <c r="T621" s="155">
        <f>S621*H621</f>
        <v>0</v>
      </c>
      <c r="U621" s="32"/>
      <c r="V621" s="32"/>
      <c r="W621" s="32"/>
      <c r="X621" s="32"/>
      <c r="Y621" s="32"/>
      <c r="Z621" s="32"/>
      <c r="AA621" s="32"/>
      <c r="AB621" s="32"/>
      <c r="AC621" s="32"/>
      <c r="AD621" s="32"/>
      <c r="AE621" s="32"/>
      <c r="AR621" s="156" t="s">
        <v>231</v>
      </c>
      <c r="AT621" s="156" t="s">
        <v>153</v>
      </c>
      <c r="AU621" s="156" t="s">
        <v>84</v>
      </c>
      <c r="AY621" s="17" t="s">
        <v>151</v>
      </c>
      <c r="BE621" s="157">
        <f>IF(N621="základní",J621,0)</f>
        <v>0</v>
      </c>
      <c r="BF621" s="157">
        <f>IF(N621="snížená",J621,0)</f>
        <v>0</v>
      </c>
      <c r="BG621" s="157">
        <f>IF(N621="zákl. přenesená",J621,0)</f>
        <v>0</v>
      </c>
      <c r="BH621" s="157">
        <f>IF(N621="sníž. přenesená",J621,0)</f>
        <v>0</v>
      </c>
      <c r="BI621" s="157">
        <f>IF(N621="nulová",J621,0)</f>
        <v>0</v>
      </c>
      <c r="BJ621" s="17" t="s">
        <v>82</v>
      </c>
      <c r="BK621" s="157">
        <f>ROUND(I621*H621,2)</f>
        <v>0</v>
      </c>
      <c r="BL621" s="17" t="s">
        <v>231</v>
      </c>
      <c r="BM621" s="156" t="s">
        <v>1372</v>
      </c>
    </row>
    <row r="622" spans="1:65" s="13" customFormat="1" ht="22.5">
      <c r="B622" s="158"/>
      <c r="D622" s="159" t="s">
        <v>160</v>
      </c>
      <c r="E622" s="160" t="s">
        <v>1</v>
      </c>
      <c r="F622" s="161" t="s">
        <v>1373</v>
      </c>
      <c r="H622" s="162">
        <v>78</v>
      </c>
      <c r="I622" s="163"/>
      <c r="L622" s="158"/>
      <c r="M622" s="164"/>
      <c r="N622" s="165"/>
      <c r="O622" s="165"/>
      <c r="P622" s="165"/>
      <c r="Q622" s="165"/>
      <c r="R622" s="165"/>
      <c r="S622" s="165"/>
      <c r="T622" s="166"/>
      <c r="AT622" s="160" t="s">
        <v>160</v>
      </c>
      <c r="AU622" s="160" t="s">
        <v>84</v>
      </c>
      <c r="AV622" s="13" t="s">
        <v>84</v>
      </c>
      <c r="AW622" s="13" t="s">
        <v>33</v>
      </c>
      <c r="AX622" s="13" t="s">
        <v>76</v>
      </c>
      <c r="AY622" s="160" t="s">
        <v>151</v>
      </c>
    </row>
    <row r="623" spans="1:65" s="13" customFormat="1">
      <c r="B623" s="158"/>
      <c r="D623" s="159" t="s">
        <v>160</v>
      </c>
      <c r="E623" s="160" t="s">
        <v>1</v>
      </c>
      <c r="F623" s="161" t="s">
        <v>1374</v>
      </c>
      <c r="H623" s="162">
        <v>-16</v>
      </c>
      <c r="I623" s="163"/>
      <c r="L623" s="158"/>
      <c r="M623" s="164"/>
      <c r="N623" s="165"/>
      <c r="O623" s="165"/>
      <c r="P623" s="165"/>
      <c r="Q623" s="165"/>
      <c r="R623" s="165"/>
      <c r="S623" s="165"/>
      <c r="T623" s="166"/>
      <c r="AT623" s="160" t="s">
        <v>160</v>
      </c>
      <c r="AU623" s="160" t="s">
        <v>84</v>
      </c>
      <c r="AV623" s="13" t="s">
        <v>84</v>
      </c>
      <c r="AW623" s="13" t="s">
        <v>33</v>
      </c>
      <c r="AX623" s="13" t="s">
        <v>76</v>
      </c>
      <c r="AY623" s="160" t="s">
        <v>151</v>
      </c>
    </row>
    <row r="624" spans="1:65" s="14" customFormat="1">
      <c r="B624" s="167"/>
      <c r="D624" s="159" t="s">
        <v>160</v>
      </c>
      <c r="E624" s="168" t="s">
        <v>1</v>
      </c>
      <c r="F624" s="169" t="s">
        <v>190</v>
      </c>
      <c r="H624" s="170">
        <v>62</v>
      </c>
      <c r="I624" s="171"/>
      <c r="L624" s="167"/>
      <c r="M624" s="172"/>
      <c r="N624" s="173"/>
      <c r="O624" s="173"/>
      <c r="P624" s="173"/>
      <c r="Q624" s="173"/>
      <c r="R624" s="173"/>
      <c r="S624" s="173"/>
      <c r="T624" s="174"/>
      <c r="AT624" s="168" t="s">
        <v>160</v>
      </c>
      <c r="AU624" s="168" t="s">
        <v>84</v>
      </c>
      <c r="AV624" s="14" t="s">
        <v>158</v>
      </c>
      <c r="AW624" s="14" t="s">
        <v>33</v>
      </c>
      <c r="AX624" s="14" t="s">
        <v>82</v>
      </c>
      <c r="AY624" s="168" t="s">
        <v>151</v>
      </c>
    </row>
    <row r="625" spans="1:65" s="2" customFormat="1" ht="16.5" customHeight="1">
      <c r="A625" s="32"/>
      <c r="B625" s="144"/>
      <c r="C625" s="175" t="s">
        <v>1375</v>
      </c>
      <c r="D625" s="175" t="s">
        <v>208</v>
      </c>
      <c r="E625" s="176" t="s">
        <v>1376</v>
      </c>
      <c r="F625" s="177" t="s">
        <v>1377</v>
      </c>
      <c r="G625" s="178" t="s">
        <v>204</v>
      </c>
      <c r="H625" s="179">
        <v>65.099999999999994</v>
      </c>
      <c r="I625" s="180"/>
      <c r="J625" s="181">
        <f>ROUND(I625*H625,2)</f>
        <v>0</v>
      </c>
      <c r="K625" s="177" t="s">
        <v>251</v>
      </c>
      <c r="L625" s="182"/>
      <c r="M625" s="183" t="s">
        <v>1</v>
      </c>
      <c r="N625" s="184" t="s">
        <v>41</v>
      </c>
      <c r="O625" s="58"/>
      <c r="P625" s="154">
        <f>O625*H625</f>
        <v>0</v>
      </c>
      <c r="Q625" s="154">
        <v>2.9999999999999997E-4</v>
      </c>
      <c r="R625" s="154">
        <f>Q625*H625</f>
        <v>1.9529999999999995E-2</v>
      </c>
      <c r="S625" s="154">
        <v>0</v>
      </c>
      <c r="T625" s="155">
        <f>S625*H625</f>
        <v>0</v>
      </c>
      <c r="U625" s="32"/>
      <c r="V625" s="32"/>
      <c r="W625" s="32"/>
      <c r="X625" s="32"/>
      <c r="Y625" s="32"/>
      <c r="Z625" s="32"/>
      <c r="AA625" s="32"/>
      <c r="AB625" s="32"/>
      <c r="AC625" s="32"/>
      <c r="AD625" s="32"/>
      <c r="AE625" s="32"/>
      <c r="AR625" s="156" t="s">
        <v>299</v>
      </c>
      <c r="AT625" s="156" t="s">
        <v>208</v>
      </c>
      <c r="AU625" s="156" t="s">
        <v>84</v>
      </c>
      <c r="AY625" s="17" t="s">
        <v>151</v>
      </c>
      <c r="BE625" s="157">
        <f>IF(N625="základní",J625,0)</f>
        <v>0</v>
      </c>
      <c r="BF625" s="157">
        <f>IF(N625="snížená",J625,0)</f>
        <v>0</v>
      </c>
      <c r="BG625" s="157">
        <f>IF(N625="zákl. přenesená",J625,0)</f>
        <v>0</v>
      </c>
      <c r="BH625" s="157">
        <f>IF(N625="sníž. přenesená",J625,0)</f>
        <v>0</v>
      </c>
      <c r="BI625" s="157">
        <f>IF(N625="nulová",J625,0)</f>
        <v>0</v>
      </c>
      <c r="BJ625" s="17" t="s">
        <v>82</v>
      </c>
      <c r="BK625" s="157">
        <f>ROUND(I625*H625,2)</f>
        <v>0</v>
      </c>
      <c r="BL625" s="17" t="s">
        <v>231</v>
      </c>
      <c r="BM625" s="156" t="s">
        <v>1378</v>
      </c>
    </row>
    <row r="626" spans="1:65" s="13" customFormat="1">
      <c r="B626" s="158"/>
      <c r="D626" s="159" t="s">
        <v>160</v>
      </c>
      <c r="F626" s="161" t="s">
        <v>1379</v>
      </c>
      <c r="H626" s="162">
        <v>65.099999999999994</v>
      </c>
      <c r="I626" s="163"/>
      <c r="L626" s="158"/>
      <c r="M626" s="164"/>
      <c r="N626" s="165"/>
      <c r="O626" s="165"/>
      <c r="P626" s="165"/>
      <c r="Q626" s="165"/>
      <c r="R626" s="165"/>
      <c r="S626" s="165"/>
      <c r="T626" s="166"/>
      <c r="AT626" s="160" t="s">
        <v>160</v>
      </c>
      <c r="AU626" s="160" t="s">
        <v>84</v>
      </c>
      <c r="AV626" s="13" t="s">
        <v>84</v>
      </c>
      <c r="AW626" s="13" t="s">
        <v>3</v>
      </c>
      <c r="AX626" s="13" t="s">
        <v>82</v>
      </c>
      <c r="AY626" s="160" t="s">
        <v>151</v>
      </c>
    </row>
    <row r="627" spans="1:65" s="2" customFormat="1" ht="24.2" customHeight="1">
      <c r="A627" s="32"/>
      <c r="B627" s="144"/>
      <c r="C627" s="145" t="s">
        <v>1380</v>
      </c>
      <c r="D627" s="145" t="s">
        <v>153</v>
      </c>
      <c r="E627" s="146" t="s">
        <v>1381</v>
      </c>
      <c r="F627" s="147" t="s">
        <v>1382</v>
      </c>
      <c r="G627" s="148" t="s">
        <v>211</v>
      </c>
      <c r="H627" s="149">
        <v>3.2280000000000002</v>
      </c>
      <c r="I627" s="150"/>
      <c r="J627" s="151">
        <f>ROUND(I627*H627,2)</f>
        <v>0</v>
      </c>
      <c r="K627" s="147" t="s">
        <v>157</v>
      </c>
      <c r="L627" s="33"/>
      <c r="M627" s="152" t="s">
        <v>1</v>
      </c>
      <c r="N627" s="153" t="s">
        <v>41</v>
      </c>
      <c r="O627" s="58"/>
      <c r="P627" s="154">
        <f>O627*H627</f>
        <v>0</v>
      </c>
      <c r="Q627" s="154">
        <v>0</v>
      </c>
      <c r="R627" s="154">
        <f>Q627*H627</f>
        <v>0</v>
      </c>
      <c r="S627" s="154">
        <v>0</v>
      </c>
      <c r="T627" s="155">
        <f>S627*H627</f>
        <v>0</v>
      </c>
      <c r="U627" s="32"/>
      <c r="V627" s="32"/>
      <c r="W627" s="32"/>
      <c r="X627" s="32"/>
      <c r="Y627" s="32"/>
      <c r="Z627" s="32"/>
      <c r="AA627" s="32"/>
      <c r="AB627" s="32"/>
      <c r="AC627" s="32"/>
      <c r="AD627" s="32"/>
      <c r="AE627" s="32"/>
      <c r="AR627" s="156" t="s">
        <v>231</v>
      </c>
      <c r="AT627" s="156" t="s">
        <v>153</v>
      </c>
      <c r="AU627" s="156" t="s">
        <v>84</v>
      </c>
      <c r="AY627" s="17" t="s">
        <v>151</v>
      </c>
      <c r="BE627" s="157">
        <f>IF(N627="základní",J627,0)</f>
        <v>0</v>
      </c>
      <c r="BF627" s="157">
        <f>IF(N627="snížená",J627,0)</f>
        <v>0</v>
      </c>
      <c r="BG627" s="157">
        <f>IF(N627="zákl. přenesená",J627,0)</f>
        <v>0</v>
      </c>
      <c r="BH627" s="157">
        <f>IF(N627="sníž. přenesená",J627,0)</f>
        <v>0</v>
      </c>
      <c r="BI627" s="157">
        <f>IF(N627="nulová",J627,0)</f>
        <v>0</v>
      </c>
      <c r="BJ627" s="17" t="s">
        <v>82</v>
      </c>
      <c r="BK627" s="157">
        <f>ROUND(I627*H627,2)</f>
        <v>0</v>
      </c>
      <c r="BL627" s="17" t="s">
        <v>231</v>
      </c>
      <c r="BM627" s="156" t="s">
        <v>1383</v>
      </c>
    </row>
    <row r="628" spans="1:65" s="12" customFormat="1" ht="22.9" customHeight="1">
      <c r="B628" s="131"/>
      <c r="D628" s="132" t="s">
        <v>75</v>
      </c>
      <c r="E628" s="142" t="s">
        <v>1384</v>
      </c>
      <c r="F628" s="142" t="s">
        <v>1385</v>
      </c>
      <c r="I628" s="134"/>
      <c r="J628" s="143">
        <f>BK628</f>
        <v>0</v>
      </c>
      <c r="L628" s="131"/>
      <c r="M628" s="136"/>
      <c r="N628" s="137"/>
      <c r="O628" s="137"/>
      <c r="P628" s="138">
        <f>SUM(P629:P632)</f>
        <v>0</v>
      </c>
      <c r="Q628" s="137"/>
      <c r="R628" s="138">
        <f>SUM(R629:R632)</f>
        <v>6.5371200000000004E-3</v>
      </c>
      <c r="S628" s="137"/>
      <c r="T628" s="139">
        <f>SUM(T629:T632)</f>
        <v>0</v>
      </c>
      <c r="AR628" s="132" t="s">
        <v>84</v>
      </c>
      <c r="AT628" s="140" t="s">
        <v>75</v>
      </c>
      <c r="AU628" s="140" t="s">
        <v>82</v>
      </c>
      <c r="AY628" s="132" t="s">
        <v>151</v>
      </c>
      <c r="BK628" s="141">
        <f>SUM(BK629:BK632)</f>
        <v>0</v>
      </c>
    </row>
    <row r="629" spans="1:65" s="2" customFormat="1" ht="24.2" customHeight="1">
      <c r="A629" s="32"/>
      <c r="B629" s="144"/>
      <c r="C629" s="145" t="s">
        <v>1386</v>
      </c>
      <c r="D629" s="145" t="s">
        <v>153</v>
      </c>
      <c r="E629" s="146" t="s">
        <v>1387</v>
      </c>
      <c r="F629" s="147" t="s">
        <v>1388</v>
      </c>
      <c r="G629" s="148" t="s">
        <v>164</v>
      </c>
      <c r="H629" s="149">
        <v>19.361999999999998</v>
      </c>
      <c r="I629" s="150"/>
      <c r="J629" s="151">
        <f>ROUND(I629*H629,2)</f>
        <v>0</v>
      </c>
      <c r="K629" s="147" t="s">
        <v>157</v>
      </c>
      <c r="L629" s="33"/>
      <c r="M629" s="152" t="s">
        <v>1</v>
      </c>
      <c r="N629" s="153" t="s">
        <v>41</v>
      </c>
      <c r="O629" s="58"/>
      <c r="P629" s="154">
        <f>O629*H629</f>
        <v>0</v>
      </c>
      <c r="Q629" s="154">
        <v>8.0000000000000007E-5</v>
      </c>
      <c r="R629" s="154">
        <f>Q629*H629</f>
        <v>1.5489600000000001E-3</v>
      </c>
      <c r="S629" s="154">
        <v>0</v>
      </c>
      <c r="T629" s="155">
        <f>S629*H629</f>
        <v>0</v>
      </c>
      <c r="U629" s="32"/>
      <c r="V629" s="32"/>
      <c r="W629" s="32"/>
      <c r="X629" s="32"/>
      <c r="Y629" s="32"/>
      <c r="Z629" s="32"/>
      <c r="AA629" s="32"/>
      <c r="AB629" s="32"/>
      <c r="AC629" s="32"/>
      <c r="AD629" s="32"/>
      <c r="AE629" s="32"/>
      <c r="AR629" s="156" t="s">
        <v>231</v>
      </c>
      <c r="AT629" s="156" t="s">
        <v>153</v>
      </c>
      <c r="AU629" s="156" t="s">
        <v>84</v>
      </c>
      <c r="AY629" s="17" t="s">
        <v>151</v>
      </c>
      <c r="BE629" s="157">
        <f>IF(N629="základní",J629,0)</f>
        <v>0</v>
      </c>
      <c r="BF629" s="157">
        <f>IF(N629="snížená",J629,0)</f>
        <v>0</v>
      </c>
      <c r="BG629" s="157">
        <f>IF(N629="zákl. přenesená",J629,0)</f>
        <v>0</v>
      </c>
      <c r="BH629" s="157">
        <f>IF(N629="sníž. přenesená",J629,0)</f>
        <v>0</v>
      </c>
      <c r="BI629" s="157">
        <f>IF(N629="nulová",J629,0)</f>
        <v>0</v>
      </c>
      <c r="BJ629" s="17" t="s">
        <v>82</v>
      </c>
      <c r="BK629" s="157">
        <f>ROUND(I629*H629,2)</f>
        <v>0</v>
      </c>
      <c r="BL629" s="17" t="s">
        <v>231</v>
      </c>
      <c r="BM629" s="156" t="s">
        <v>1389</v>
      </c>
    </row>
    <row r="630" spans="1:65" s="13" customFormat="1" ht="22.5">
      <c r="B630" s="158"/>
      <c r="D630" s="159" t="s">
        <v>160</v>
      </c>
      <c r="E630" s="160" t="s">
        <v>1</v>
      </c>
      <c r="F630" s="161" t="s">
        <v>1390</v>
      </c>
      <c r="H630" s="162">
        <v>19.361999999999998</v>
      </c>
      <c r="I630" s="163"/>
      <c r="L630" s="158"/>
      <c r="M630" s="164"/>
      <c r="N630" s="165"/>
      <c r="O630" s="165"/>
      <c r="P630" s="165"/>
      <c r="Q630" s="165"/>
      <c r="R630" s="165"/>
      <c r="S630" s="165"/>
      <c r="T630" s="166"/>
      <c r="AT630" s="160" t="s">
        <v>160</v>
      </c>
      <c r="AU630" s="160" t="s">
        <v>84</v>
      </c>
      <c r="AV630" s="13" t="s">
        <v>84</v>
      </c>
      <c r="AW630" s="13" t="s">
        <v>33</v>
      </c>
      <c r="AX630" s="13" t="s">
        <v>82</v>
      </c>
      <c r="AY630" s="160" t="s">
        <v>151</v>
      </c>
    </row>
    <row r="631" spans="1:65" s="2" customFormat="1" ht="24.2" customHeight="1">
      <c r="A631" s="32"/>
      <c r="B631" s="144"/>
      <c r="C631" s="145" t="s">
        <v>1391</v>
      </c>
      <c r="D631" s="145" t="s">
        <v>153</v>
      </c>
      <c r="E631" s="146" t="s">
        <v>1392</v>
      </c>
      <c r="F631" s="147" t="s">
        <v>1393</v>
      </c>
      <c r="G631" s="148" t="s">
        <v>164</v>
      </c>
      <c r="H631" s="149">
        <v>20.783999999999999</v>
      </c>
      <c r="I631" s="150"/>
      <c r="J631" s="151">
        <f>ROUND(I631*H631,2)</f>
        <v>0</v>
      </c>
      <c r="K631" s="147" t="s">
        <v>157</v>
      </c>
      <c r="L631" s="33"/>
      <c r="M631" s="152" t="s">
        <v>1</v>
      </c>
      <c r="N631" s="153" t="s">
        <v>41</v>
      </c>
      <c r="O631" s="58"/>
      <c r="P631" s="154">
        <f>O631*H631</f>
        <v>0</v>
      </c>
      <c r="Q631" s="154">
        <v>1.2E-4</v>
      </c>
      <c r="R631" s="154">
        <f>Q631*H631</f>
        <v>2.4940800000000001E-3</v>
      </c>
      <c r="S631" s="154">
        <v>0</v>
      </c>
      <c r="T631" s="155">
        <f>S631*H631</f>
        <v>0</v>
      </c>
      <c r="U631" s="32"/>
      <c r="V631" s="32"/>
      <c r="W631" s="32"/>
      <c r="X631" s="32"/>
      <c r="Y631" s="32"/>
      <c r="Z631" s="32"/>
      <c r="AA631" s="32"/>
      <c r="AB631" s="32"/>
      <c r="AC631" s="32"/>
      <c r="AD631" s="32"/>
      <c r="AE631" s="32"/>
      <c r="AR631" s="156" t="s">
        <v>231</v>
      </c>
      <c r="AT631" s="156" t="s">
        <v>153</v>
      </c>
      <c r="AU631" s="156" t="s">
        <v>84</v>
      </c>
      <c r="AY631" s="17" t="s">
        <v>151</v>
      </c>
      <c r="BE631" s="157">
        <f>IF(N631="základní",J631,0)</f>
        <v>0</v>
      </c>
      <c r="BF631" s="157">
        <f>IF(N631="snížená",J631,0)</f>
        <v>0</v>
      </c>
      <c r="BG631" s="157">
        <f>IF(N631="zákl. přenesená",J631,0)</f>
        <v>0</v>
      </c>
      <c r="BH631" s="157">
        <f>IF(N631="sníž. přenesená",J631,0)</f>
        <v>0</v>
      </c>
      <c r="BI631" s="157">
        <f>IF(N631="nulová",J631,0)</f>
        <v>0</v>
      </c>
      <c r="BJ631" s="17" t="s">
        <v>82</v>
      </c>
      <c r="BK631" s="157">
        <f>ROUND(I631*H631,2)</f>
        <v>0</v>
      </c>
      <c r="BL631" s="17" t="s">
        <v>231</v>
      </c>
      <c r="BM631" s="156" t="s">
        <v>1394</v>
      </c>
    </row>
    <row r="632" spans="1:65" s="2" customFormat="1" ht="24.2" customHeight="1">
      <c r="A632" s="32"/>
      <c r="B632" s="144"/>
      <c r="C632" s="145" t="s">
        <v>1395</v>
      </c>
      <c r="D632" s="145" t="s">
        <v>153</v>
      </c>
      <c r="E632" s="146" t="s">
        <v>1396</v>
      </c>
      <c r="F632" s="147" t="s">
        <v>1397</v>
      </c>
      <c r="G632" s="148" t="s">
        <v>164</v>
      </c>
      <c r="H632" s="149">
        <v>20.783999999999999</v>
      </c>
      <c r="I632" s="150"/>
      <c r="J632" s="151">
        <f>ROUND(I632*H632,2)</f>
        <v>0</v>
      </c>
      <c r="K632" s="147" t="s">
        <v>157</v>
      </c>
      <c r="L632" s="33"/>
      <c r="M632" s="152" t="s">
        <v>1</v>
      </c>
      <c r="N632" s="153" t="s">
        <v>41</v>
      </c>
      <c r="O632" s="58"/>
      <c r="P632" s="154">
        <f>O632*H632</f>
        <v>0</v>
      </c>
      <c r="Q632" s="154">
        <v>1.2E-4</v>
      </c>
      <c r="R632" s="154">
        <f>Q632*H632</f>
        <v>2.4940800000000001E-3</v>
      </c>
      <c r="S632" s="154">
        <v>0</v>
      </c>
      <c r="T632" s="155">
        <f>S632*H632</f>
        <v>0</v>
      </c>
      <c r="U632" s="32"/>
      <c r="V632" s="32"/>
      <c r="W632" s="32"/>
      <c r="X632" s="32"/>
      <c r="Y632" s="32"/>
      <c r="Z632" s="32"/>
      <c r="AA632" s="32"/>
      <c r="AB632" s="32"/>
      <c r="AC632" s="32"/>
      <c r="AD632" s="32"/>
      <c r="AE632" s="32"/>
      <c r="AR632" s="156" t="s">
        <v>231</v>
      </c>
      <c r="AT632" s="156" t="s">
        <v>153</v>
      </c>
      <c r="AU632" s="156" t="s">
        <v>84</v>
      </c>
      <c r="AY632" s="17" t="s">
        <v>151</v>
      </c>
      <c r="BE632" s="157">
        <f>IF(N632="základní",J632,0)</f>
        <v>0</v>
      </c>
      <c r="BF632" s="157">
        <f>IF(N632="snížená",J632,0)</f>
        <v>0</v>
      </c>
      <c r="BG632" s="157">
        <f>IF(N632="zákl. přenesená",J632,0)</f>
        <v>0</v>
      </c>
      <c r="BH632" s="157">
        <f>IF(N632="sníž. přenesená",J632,0)</f>
        <v>0</v>
      </c>
      <c r="BI632" s="157">
        <f>IF(N632="nulová",J632,0)</f>
        <v>0</v>
      </c>
      <c r="BJ632" s="17" t="s">
        <v>82</v>
      </c>
      <c r="BK632" s="157">
        <f>ROUND(I632*H632,2)</f>
        <v>0</v>
      </c>
      <c r="BL632" s="17" t="s">
        <v>231</v>
      </c>
      <c r="BM632" s="156" t="s">
        <v>1398</v>
      </c>
    </row>
    <row r="633" spans="1:65" s="12" customFormat="1" ht="22.9" customHeight="1">
      <c r="B633" s="131"/>
      <c r="D633" s="132" t="s">
        <v>75</v>
      </c>
      <c r="E633" s="142" t="s">
        <v>1399</v>
      </c>
      <c r="F633" s="142" t="s">
        <v>1400</v>
      </c>
      <c r="I633" s="134"/>
      <c r="J633" s="143">
        <f>BK633</f>
        <v>0</v>
      </c>
      <c r="L633" s="131"/>
      <c r="M633" s="136"/>
      <c r="N633" s="137"/>
      <c r="O633" s="137"/>
      <c r="P633" s="138">
        <f>SUM(P634:P644)</f>
        <v>0</v>
      </c>
      <c r="Q633" s="137"/>
      <c r="R633" s="138">
        <f>SUM(R634:R644)</f>
        <v>9.5407900000000004E-2</v>
      </c>
      <c r="S633" s="137"/>
      <c r="T633" s="139">
        <f>SUM(T634:T644)</f>
        <v>2.8712700000000004E-3</v>
      </c>
      <c r="AR633" s="132" t="s">
        <v>84</v>
      </c>
      <c r="AT633" s="140" t="s">
        <v>75</v>
      </c>
      <c r="AU633" s="140" t="s">
        <v>82</v>
      </c>
      <c r="AY633" s="132" t="s">
        <v>151</v>
      </c>
      <c r="BK633" s="141">
        <f>SUM(BK634:BK644)</f>
        <v>0</v>
      </c>
    </row>
    <row r="634" spans="1:65" s="2" customFormat="1" ht="16.5" customHeight="1">
      <c r="A634" s="32"/>
      <c r="B634" s="144"/>
      <c r="C634" s="145" t="s">
        <v>1401</v>
      </c>
      <c r="D634" s="145" t="s">
        <v>153</v>
      </c>
      <c r="E634" s="146" t="s">
        <v>1402</v>
      </c>
      <c r="F634" s="147" t="s">
        <v>1403</v>
      </c>
      <c r="G634" s="148" t="s">
        <v>164</v>
      </c>
      <c r="H634" s="149">
        <v>47.7</v>
      </c>
      <c r="I634" s="150"/>
      <c r="J634" s="151">
        <f>ROUND(I634*H634,2)</f>
        <v>0</v>
      </c>
      <c r="K634" s="147" t="s">
        <v>157</v>
      </c>
      <c r="L634" s="33"/>
      <c r="M634" s="152" t="s">
        <v>1</v>
      </c>
      <c r="N634" s="153" t="s">
        <v>41</v>
      </c>
      <c r="O634" s="58"/>
      <c r="P634" s="154">
        <f>O634*H634</f>
        <v>0</v>
      </c>
      <c r="Q634" s="154">
        <v>0</v>
      </c>
      <c r="R634" s="154">
        <f>Q634*H634</f>
        <v>0</v>
      </c>
      <c r="S634" s="154">
        <v>3.0000000000000001E-5</v>
      </c>
      <c r="T634" s="155">
        <f>S634*H634</f>
        <v>1.4310000000000002E-3</v>
      </c>
      <c r="U634" s="32"/>
      <c r="V634" s="32"/>
      <c r="W634" s="32"/>
      <c r="X634" s="32"/>
      <c r="Y634" s="32"/>
      <c r="Z634" s="32"/>
      <c r="AA634" s="32"/>
      <c r="AB634" s="32"/>
      <c r="AC634" s="32"/>
      <c r="AD634" s="32"/>
      <c r="AE634" s="32"/>
      <c r="AR634" s="156" t="s">
        <v>231</v>
      </c>
      <c r="AT634" s="156" t="s">
        <v>153</v>
      </c>
      <c r="AU634" s="156" t="s">
        <v>84</v>
      </c>
      <c r="AY634" s="17" t="s">
        <v>151</v>
      </c>
      <c r="BE634" s="157">
        <f>IF(N634="základní",J634,0)</f>
        <v>0</v>
      </c>
      <c r="BF634" s="157">
        <f>IF(N634="snížená",J634,0)</f>
        <v>0</v>
      </c>
      <c r="BG634" s="157">
        <f>IF(N634="zákl. přenesená",J634,0)</f>
        <v>0</v>
      </c>
      <c r="BH634" s="157">
        <f>IF(N634="sníž. přenesená",J634,0)</f>
        <v>0</v>
      </c>
      <c r="BI634" s="157">
        <f>IF(N634="nulová",J634,0)</f>
        <v>0</v>
      </c>
      <c r="BJ634" s="17" t="s">
        <v>82</v>
      </c>
      <c r="BK634" s="157">
        <f>ROUND(I634*H634,2)</f>
        <v>0</v>
      </c>
      <c r="BL634" s="17" t="s">
        <v>231</v>
      </c>
      <c r="BM634" s="156" t="s">
        <v>1404</v>
      </c>
    </row>
    <row r="635" spans="1:65" s="2" customFormat="1" ht="16.5" customHeight="1">
      <c r="A635" s="32"/>
      <c r="B635" s="144"/>
      <c r="C635" s="175" t="s">
        <v>1405</v>
      </c>
      <c r="D635" s="175" t="s">
        <v>208</v>
      </c>
      <c r="E635" s="176" t="s">
        <v>1406</v>
      </c>
      <c r="F635" s="177" t="s">
        <v>1407</v>
      </c>
      <c r="G635" s="178" t="s">
        <v>164</v>
      </c>
      <c r="H635" s="179">
        <v>50.085000000000001</v>
      </c>
      <c r="I635" s="180"/>
      <c r="J635" s="181">
        <f>ROUND(I635*H635,2)</f>
        <v>0</v>
      </c>
      <c r="K635" s="177" t="s">
        <v>157</v>
      </c>
      <c r="L635" s="182"/>
      <c r="M635" s="183" t="s">
        <v>1</v>
      </c>
      <c r="N635" s="184" t="s">
        <v>41</v>
      </c>
      <c r="O635" s="58"/>
      <c r="P635" s="154">
        <f>O635*H635</f>
        <v>0</v>
      </c>
      <c r="Q635" s="154">
        <v>3.5E-4</v>
      </c>
      <c r="R635" s="154">
        <f>Q635*H635</f>
        <v>1.752975E-2</v>
      </c>
      <c r="S635" s="154">
        <v>0</v>
      </c>
      <c r="T635" s="155">
        <f>S635*H635</f>
        <v>0</v>
      </c>
      <c r="U635" s="32"/>
      <c r="V635" s="32"/>
      <c r="W635" s="32"/>
      <c r="X635" s="32"/>
      <c r="Y635" s="32"/>
      <c r="Z635" s="32"/>
      <c r="AA635" s="32"/>
      <c r="AB635" s="32"/>
      <c r="AC635" s="32"/>
      <c r="AD635" s="32"/>
      <c r="AE635" s="32"/>
      <c r="AR635" s="156" t="s">
        <v>299</v>
      </c>
      <c r="AT635" s="156" t="s">
        <v>208</v>
      </c>
      <c r="AU635" s="156" t="s">
        <v>84</v>
      </c>
      <c r="AY635" s="17" t="s">
        <v>151</v>
      </c>
      <c r="BE635" s="157">
        <f>IF(N635="základní",J635,0)</f>
        <v>0</v>
      </c>
      <c r="BF635" s="157">
        <f>IF(N635="snížená",J635,0)</f>
        <v>0</v>
      </c>
      <c r="BG635" s="157">
        <f>IF(N635="zákl. přenesená",J635,0)</f>
        <v>0</v>
      </c>
      <c r="BH635" s="157">
        <f>IF(N635="sníž. přenesená",J635,0)</f>
        <v>0</v>
      </c>
      <c r="BI635" s="157">
        <f>IF(N635="nulová",J635,0)</f>
        <v>0</v>
      </c>
      <c r="BJ635" s="17" t="s">
        <v>82</v>
      </c>
      <c r="BK635" s="157">
        <f>ROUND(I635*H635,2)</f>
        <v>0</v>
      </c>
      <c r="BL635" s="17" t="s">
        <v>231</v>
      </c>
      <c r="BM635" s="156" t="s">
        <v>1408</v>
      </c>
    </row>
    <row r="636" spans="1:65" s="13" customFormat="1">
      <c r="B636" s="158"/>
      <c r="D636" s="159" t="s">
        <v>160</v>
      </c>
      <c r="F636" s="161" t="s">
        <v>956</v>
      </c>
      <c r="H636" s="162">
        <v>50.085000000000001</v>
      </c>
      <c r="I636" s="163"/>
      <c r="L636" s="158"/>
      <c r="M636" s="164"/>
      <c r="N636" s="165"/>
      <c r="O636" s="165"/>
      <c r="P636" s="165"/>
      <c r="Q636" s="165"/>
      <c r="R636" s="165"/>
      <c r="S636" s="165"/>
      <c r="T636" s="166"/>
      <c r="AT636" s="160" t="s">
        <v>160</v>
      </c>
      <c r="AU636" s="160" t="s">
        <v>84</v>
      </c>
      <c r="AV636" s="13" t="s">
        <v>84</v>
      </c>
      <c r="AW636" s="13" t="s">
        <v>3</v>
      </c>
      <c r="AX636" s="13" t="s">
        <v>82</v>
      </c>
      <c r="AY636" s="160" t="s">
        <v>151</v>
      </c>
    </row>
    <row r="637" spans="1:65" s="2" customFormat="1" ht="21.75" customHeight="1">
      <c r="A637" s="32"/>
      <c r="B637" s="144"/>
      <c r="C637" s="145" t="s">
        <v>1409</v>
      </c>
      <c r="D637" s="145" t="s">
        <v>153</v>
      </c>
      <c r="E637" s="146" t="s">
        <v>1410</v>
      </c>
      <c r="F637" s="147" t="s">
        <v>1411</v>
      </c>
      <c r="G637" s="148" t="s">
        <v>164</v>
      </c>
      <c r="H637" s="149">
        <v>48.009</v>
      </c>
      <c r="I637" s="150"/>
      <c r="J637" s="151">
        <f>ROUND(I637*H637,2)</f>
        <v>0</v>
      </c>
      <c r="K637" s="147" t="s">
        <v>157</v>
      </c>
      <c r="L637" s="33"/>
      <c r="M637" s="152" t="s">
        <v>1</v>
      </c>
      <c r="N637" s="153" t="s">
        <v>41</v>
      </c>
      <c r="O637" s="58"/>
      <c r="P637" s="154">
        <f>O637*H637</f>
        <v>0</v>
      </c>
      <c r="Q637" s="154">
        <v>0</v>
      </c>
      <c r="R637" s="154">
        <f>Q637*H637</f>
        <v>0</v>
      </c>
      <c r="S637" s="154">
        <v>3.0000000000000001E-5</v>
      </c>
      <c r="T637" s="155">
        <f>S637*H637</f>
        <v>1.44027E-3</v>
      </c>
      <c r="U637" s="32"/>
      <c r="V637" s="32"/>
      <c r="W637" s="32"/>
      <c r="X637" s="32"/>
      <c r="Y637" s="32"/>
      <c r="Z637" s="32"/>
      <c r="AA637" s="32"/>
      <c r="AB637" s="32"/>
      <c r="AC637" s="32"/>
      <c r="AD637" s="32"/>
      <c r="AE637" s="32"/>
      <c r="AR637" s="156" t="s">
        <v>231</v>
      </c>
      <c r="AT637" s="156" t="s">
        <v>153</v>
      </c>
      <c r="AU637" s="156" t="s">
        <v>84</v>
      </c>
      <c r="AY637" s="17" t="s">
        <v>151</v>
      </c>
      <c r="BE637" s="157">
        <f>IF(N637="základní",J637,0)</f>
        <v>0</v>
      </c>
      <c r="BF637" s="157">
        <f>IF(N637="snížená",J637,0)</f>
        <v>0</v>
      </c>
      <c r="BG637" s="157">
        <f>IF(N637="zákl. přenesená",J637,0)</f>
        <v>0</v>
      </c>
      <c r="BH637" s="157">
        <f>IF(N637="sníž. přenesená",J637,0)</f>
        <v>0</v>
      </c>
      <c r="BI637" s="157">
        <f>IF(N637="nulová",J637,0)</f>
        <v>0</v>
      </c>
      <c r="BJ637" s="17" t="s">
        <v>82</v>
      </c>
      <c r="BK637" s="157">
        <f>ROUND(I637*H637,2)</f>
        <v>0</v>
      </c>
      <c r="BL637" s="17" t="s">
        <v>231</v>
      </c>
      <c r="BM637" s="156" t="s">
        <v>1412</v>
      </c>
    </row>
    <row r="638" spans="1:65" s="13" customFormat="1">
      <c r="B638" s="158"/>
      <c r="D638" s="159" t="s">
        <v>160</v>
      </c>
      <c r="E638" s="160" t="s">
        <v>1</v>
      </c>
      <c r="F638" s="161" t="s">
        <v>1413</v>
      </c>
      <c r="H638" s="162">
        <v>48.009</v>
      </c>
      <c r="I638" s="163"/>
      <c r="L638" s="158"/>
      <c r="M638" s="164"/>
      <c r="N638" s="165"/>
      <c r="O638" s="165"/>
      <c r="P638" s="165"/>
      <c r="Q638" s="165"/>
      <c r="R638" s="165"/>
      <c r="S638" s="165"/>
      <c r="T638" s="166"/>
      <c r="AT638" s="160" t="s">
        <v>160</v>
      </c>
      <c r="AU638" s="160" t="s">
        <v>84</v>
      </c>
      <c r="AV638" s="13" t="s">
        <v>84</v>
      </c>
      <c r="AW638" s="13" t="s">
        <v>33</v>
      </c>
      <c r="AX638" s="13" t="s">
        <v>82</v>
      </c>
      <c r="AY638" s="160" t="s">
        <v>151</v>
      </c>
    </row>
    <row r="639" spans="1:65" s="2" customFormat="1" ht="16.5" customHeight="1">
      <c r="A639" s="32"/>
      <c r="B639" s="144"/>
      <c r="C639" s="175" t="s">
        <v>1414</v>
      </c>
      <c r="D639" s="175" t="s">
        <v>208</v>
      </c>
      <c r="E639" s="176" t="s">
        <v>1406</v>
      </c>
      <c r="F639" s="177" t="s">
        <v>1407</v>
      </c>
      <c r="G639" s="178" t="s">
        <v>164</v>
      </c>
      <c r="H639" s="179">
        <v>50.408999999999999</v>
      </c>
      <c r="I639" s="180"/>
      <c r="J639" s="181">
        <f>ROUND(I639*H639,2)</f>
        <v>0</v>
      </c>
      <c r="K639" s="177" t="s">
        <v>157</v>
      </c>
      <c r="L639" s="182"/>
      <c r="M639" s="183" t="s">
        <v>1</v>
      </c>
      <c r="N639" s="184" t="s">
        <v>41</v>
      </c>
      <c r="O639" s="58"/>
      <c r="P639" s="154">
        <f>O639*H639</f>
        <v>0</v>
      </c>
      <c r="Q639" s="154">
        <v>3.5E-4</v>
      </c>
      <c r="R639" s="154">
        <f>Q639*H639</f>
        <v>1.764315E-2</v>
      </c>
      <c r="S639" s="154">
        <v>0</v>
      </c>
      <c r="T639" s="155">
        <f>S639*H639</f>
        <v>0</v>
      </c>
      <c r="U639" s="32"/>
      <c r="V639" s="32"/>
      <c r="W639" s="32"/>
      <c r="X639" s="32"/>
      <c r="Y639" s="32"/>
      <c r="Z639" s="32"/>
      <c r="AA639" s="32"/>
      <c r="AB639" s="32"/>
      <c r="AC639" s="32"/>
      <c r="AD639" s="32"/>
      <c r="AE639" s="32"/>
      <c r="AR639" s="156" t="s">
        <v>299</v>
      </c>
      <c r="AT639" s="156" t="s">
        <v>208</v>
      </c>
      <c r="AU639" s="156" t="s">
        <v>84</v>
      </c>
      <c r="AY639" s="17" t="s">
        <v>151</v>
      </c>
      <c r="BE639" s="157">
        <f>IF(N639="základní",J639,0)</f>
        <v>0</v>
      </c>
      <c r="BF639" s="157">
        <f>IF(N639="snížená",J639,0)</f>
        <v>0</v>
      </c>
      <c r="BG639" s="157">
        <f>IF(N639="zákl. přenesená",J639,0)</f>
        <v>0</v>
      </c>
      <c r="BH639" s="157">
        <f>IF(N639="sníž. přenesená",J639,0)</f>
        <v>0</v>
      </c>
      <c r="BI639" s="157">
        <f>IF(N639="nulová",J639,0)</f>
        <v>0</v>
      </c>
      <c r="BJ639" s="17" t="s">
        <v>82</v>
      </c>
      <c r="BK639" s="157">
        <f>ROUND(I639*H639,2)</f>
        <v>0</v>
      </c>
      <c r="BL639" s="17" t="s">
        <v>231</v>
      </c>
      <c r="BM639" s="156" t="s">
        <v>1415</v>
      </c>
    </row>
    <row r="640" spans="1:65" s="13" customFormat="1">
      <c r="B640" s="158"/>
      <c r="D640" s="159" t="s">
        <v>160</v>
      </c>
      <c r="F640" s="161" t="s">
        <v>1416</v>
      </c>
      <c r="H640" s="162">
        <v>50.408999999999999</v>
      </c>
      <c r="I640" s="163"/>
      <c r="L640" s="158"/>
      <c r="M640" s="164"/>
      <c r="N640" s="165"/>
      <c r="O640" s="165"/>
      <c r="P640" s="165"/>
      <c r="Q640" s="165"/>
      <c r="R640" s="165"/>
      <c r="S640" s="165"/>
      <c r="T640" s="166"/>
      <c r="AT640" s="160" t="s">
        <v>160</v>
      </c>
      <c r="AU640" s="160" t="s">
        <v>84</v>
      </c>
      <c r="AV640" s="13" t="s">
        <v>84</v>
      </c>
      <c r="AW640" s="13" t="s">
        <v>3</v>
      </c>
      <c r="AX640" s="13" t="s">
        <v>82</v>
      </c>
      <c r="AY640" s="160" t="s">
        <v>151</v>
      </c>
    </row>
    <row r="641" spans="1:65" s="2" customFormat="1" ht="24.2" customHeight="1">
      <c r="A641" s="32"/>
      <c r="B641" s="144"/>
      <c r="C641" s="145" t="s">
        <v>1417</v>
      </c>
      <c r="D641" s="145" t="s">
        <v>153</v>
      </c>
      <c r="E641" s="146" t="s">
        <v>1418</v>
      </c>
      <c r="F641" s="147" t="s">
        <v>1419</v>
      </c>
      <c r="G641" s="148" t="s">
        <v>164</v>
      </c>
      <c r="H641" s="149">
        <v>153.02000000000001</v>
      </c>
      <c r="I641" s="150"/>
      <c r="J641" s="151">
        <f>ROUND(I641*H641,2)</f>
        <v>0</v>
      </c>
      <c r="K641" s="147" t="s">
        <v>157</v>
      </c>
      <c r="L641" s="33"/>
      <c r="M641" s="152" t="s">
        <v>1</v>
      </c>
      <c r="N641" s="153" t="s">
        <v>41</v>
      </c>
      <c r="O641" s="58"/>
      <c r="P641" s="154">
        <f>O641*H641</f>
        <v>0</v>
      </c>
      <c r="Q641" s="154">
        <v>2.1000000000000001E-4</v>
      </c>
      <c r="R641" s="154">
        <f>Q641*H641</f>
        <v>3.2134200000000002E-2</v>
      </c>
      <c r="S641" s="154">
        <v>0</v>
      </c>
      <c r="T641" s="155">
        <f>S641*H641</f>
        <v>0</v>
      </c>
      <c r="U641" s="32"/>
      <c r="V641" s="32"/>
      <c r="W641" s="32"/>
      <c r="X641" s="32"/>
      <c r="Y641" s="32"/>
      <c r="Z641" s="32"/>
      <c r="AA641" s="32"/>
      <c r="AB641" s="32"/>
      <c r="AC641" s="32"/>
      <c r="AD641" s="32"/>
      <c r="AE641" s="32"/>
      <c r="AR641" s="156" t="s">
        <v>231</v>
      </c>
      <c r="AT641" s="156" t="s">
        <v>153</v>
      </c>
      <c r="AU641" s="156" t="s">
        <v>84</v>
      </c>
      <c r="AY641" s="17" t="s">
        <v>151</v>
      </c>
      <c r="BE641" s="157">
        <f>IF(N641="základní",J641,0)</f>
        <v>0</v>
      </c>
      <c r="BF641" s="157">
        <f>IF(N641="snížená",J641,0)</f>
        <v>0</v>
      </c>
      <c r="BG641" s="157">
        <f>IF(N641="zákl. přenesená",J641,0)</f>
        <v>0</v>
      </c>
      <c r="BH641" s="157">
        <f>IF(N641="sníž. přenesená",J641,0)</f>
        <v>0</v>
      </c>
      <c r="BI641" s="157">
        <f>IF(N641="nulová",J641,0)</f>
        <v>0</v>
      </c>
      <c r="BJ641" s="17" t="s">
        <v>82</v>
      </c>
      <c r="BK641" s="157">
        <f>ROUND(I641*H641,2)</f>
        <v>0</v>
      </c>
      <c r="BL641" s="17" t="s">
        <v>231</v>
      </c>
      <c r="BM641" s="156" t="s">
        <v>1420</v>
      </c>
    </row>
    <row r="642" spans="1:65" s="13" customFormat="1">
      <c r="B642" s="158"/>
      <c r="D642" s="159" t="s">
        <v>160</v>
      </c>
      <c r="E642" s="160" t="s">
        <v>1</v>
      </c>
      <c r="F642" s="161" t="s">
        <v>1421</v>
      </c>
      <c r="H642" s="162">
        <v>153.02000000000001</v>
      </c>
      <c r="I642" s="163"/>
      <c r="L642" s="158"/>
      <c r="M642" s="164"/>
      <c r="N642" s="165"/>
      <c r="O642" s="165"/>
      <c r="P642" s="165"/>
      <c r="Q642" s="165"/>
      <c r="R642" s="165"/>
      <c r="S642" s="165"/>
      <c r="T642" s="166"/>
      <c r="AT642" s="160" t="s">
        <v>160</v>
      </c>
      <c r="AU642" s="160" t="s">
        <v>84</v>
      </c>
      <c r="AV642" s="13" t="s">
        <v>84</v>
      </c>
      <c r="AW642" s="13" t="s">
        <v>33</v>
      </c>
      <c r="AX642" s="13" t="s">
        <v>82</v>
      </c>
      <c r="AY642" s="160" t="s">
        <v>151</v>
      </c>
    </row>
    <row r="643" spans="1:65" s="2" customFormat="1" ht="33" customHeight="1">
      <c r="A643" s="32"/>
      <c r="B643" s="144"/>
      <c r="C643" s="145" t="s">
        <v>1422</v>
      </c>
      <c r="D643" s="145" t="s">
        <v>153</v>
      </c>
      <c r="E643" s="146" t="s">
        <v>1423</v>
      </c>
      <c r="F643" s="147" t="s">
        <v>1424</v>
      </c>
      <c r="G643" s="148" t="s">
        <v>164</v>
      </c>
      <c r="H643" s="149">
        <v>200.72</v>
      </c>
      <c r="I643" s="150"/>
      <c r="J643" s="151">
        <f>ROUND(I643*H643,2)</f>
        <v>0</v>
      </c>
      <c r="K643" s="147" t="s">
        <v>157</v>
      </c>
      <c r="L643" s="33"/>
      <c r="M643" s="152" t="s">
        <v>1</v>
      </c>
      <c r="N643" s="153" t="s">
        <v>41</v>
      </c>
      <c r="O643" s="58"/>
      <c r="P643" s="154">
        <f>O643*H643</f>
        <v>0</v>
      </c>
      <c r="Q643" s="154">
        <v>1.3999999999999999E-4</v>
      </c>
      <c r="R643" s="154">
        <f>Q643*H643</f>
        <v>2.8100799999999999E-2</v>
      </c>
      <c r="S643" s="154">
        <v>0</v>
      </c>
      <c r="T643" s="155">
        <f>S643*H643</f>
        <v>0</v>
      </c>
      <c r="U643" s="32"/>
      <c r="V643" s="32"/>
      <c r="W643" s="32"/>
      <c r="X643" s="32"/>
      <c r="Y643" s="32"/>
      <c r="Z643" s="32"/>
      <c r="AA643" s="32"/>
      <c r="AB643" s="32"/>
      <c r="AC643" s="32"/>
      <c r="AD643" s="32"/>
      <c r="AE643" s="32"/>
      <c r="AR643" s="156" t="s">
        <v>231</v>
      </c>
      <c r="AT643" s="156" t="s">
        <v>153</v>
      </c>
      <c r="AU643" s="156" t="s">
        <v>84</v>
      </c>
      <c r="AY643" s="17" t="s">
        <v>151</v>
      </c>
      <c r="BE643" s="157">
        <f>IF(N643="základní",J643,0)</f>
        <v>0</v>
      </c>
      <c r="BF643" s="157">
        <f>IF(N643="snížená",J643,0)</f>
        <v>0</v>
      </c>
      <c r="BG643" s="157">
        <f>IF(N643="zákl. přenesená",J643,0)</f>
        <v>0</v>
      </c>
      <c r="BH643" s="157">
        <f>IF(N643="sníž. přenesená",J643,0)</f>
        <v>0</v>
      </c>
      <c r="BI643" s="157">
        <f>IF(N643="nulová",J643,0)</f>
        <v>0</v>
      </c>
      <c r="BJ643" s="17" t="s">
        <v>82</v>
      </c>
      <c r="BK643" s="157">
        <f>ROUND(I643*H643,2)</f>
        <v>0</v>
      </c>
      <c r="BL643" s="17" t="s">
        <v>231</v>
      </c>
      <c r="BM643" s="156" t="s">
        <v>1425</v>
      </c>
    </row>
    <row r="644" spans="1:65" s="13" customFormat="1">
      <c r="B644" s="158"/>
      <c r="D644" s="159" t="s">
        <v>160</v>
      </c>
      <c r="E644" s="160" t="s">
        <v>1</v>
      </c>
      <c r="F644" s="161" t="s">
        <v>1426</v>
      </c>
      <c r="H644" s="162">
        <v>200.72</v>
      </c>
      <c r="I644" s="163"/>
      <c r="L644" s="158"/>
      <c r="M644" s="164"/>
      <c r="N644" s="165"/>
      <c r="O644" s="165"/>
      <c r="P644" s="165"/>
      <c r="Q644" s="165"/>
      <c r="R644" s="165"/>
      <c r="S644" s="165"/>
      <c r="T644" s="166"/>
      <c r="AT644" s="160" t="s">
        <v>160</v>
      </c>
      <c r="AU644" s="160" t="s">
        <v>84</v>
      </c>
      <c r="AV644" s="13" t="s">
        <v>84</v>
      </c>
      <c r="AW644" s="13" t="s">
        <v>33</v>
      </c>
      <c r="AX644" s="13" t="s">
        <v>82</v>
      </c>
      <c r="AY644" s="160" t="s">
        <v>151</v>
      </c>
    </row>
    <row r="645" spans="1:65" s="12" customFormat="1" ht="22.9" customHeight="1">
      <c r="B645" s="131"/>
      <c r="D645" s="132" t="s">
        <v>75</v>
      </c>
      <c r="E645" s="142" t="s">
        <v>1427</v>
      </c>
      <c r="F645" s="142" t="s">
        <v>1428</v>
      </c>
      <c r="I645" s="134"/>
      <c r="J645" s="143">
        <f>BK645</f>
        <v>0</v>
      </c>
      <c r="L645" s="131"/>
      <c r="M645" s="136"/>
      <c r="N645" s="137"/>
      <c r="O645" s="137"/>
      <c r="P645" s="138">
        <f>SUM(P646:P647)</f>
        <v>0</v>
      </c>
      <c r="Q645" s="137"/>
      <c r="R645" s="138">
        <f>SUM(R646:R647)</f>
        <v>0.17992</v>
      </c>
      <c r="S645" s="137"/>
      <c r="T645" s="139">
        <f>SUM(T646:T647)</f>
        <v>0</v>
      </c>
      <c r="AR645" s="132" t="s">
        <v>84</v>
      </c>
      <c r="AT645" s="140" t="s">
        <v>75</v>
      </c>
      <c r="AU645" s="140" t="s">
        <v>82</v>
      </c>
      <c r="AY645" s="132" t="s">
        <v>151</v>
      </c>
      <c r="BK645" s="141">
        <f>SUM(BK646:BK647)</f>
        <v>0</v>
      </c>
    </row>
    <row r="646" spans="1:65" s="2" customFormat="1" ht="16.5" customHeight="1">
      <c r="A646" s="32"/>
      <c r="B646" s="144"/>
      <c r="C646" s="145" t="s">
        <v>1429</v>
      </c>
      <c r="D646" s="145" t="s">
        <v>153</v>
      </c>
      <c r="E646" s="146" t="s">
        <v>1430</v>
      </c>
      <c r="F646" s="147" t="s">
        <v>1431</v>
      </c>
      <c r="G646" s="148" t="s">
        <v>1011</v>
      </c>
      <c r="H646" s="149">
        <v>1</v>
      </c>
      <c r="I646" s="150"/>
      <c r="J646" s="151">
        <f>ROUND(I646*H646,2)</f>
        <v>0</v>
      </c>
      <c r="K646" s="147" t="s">
        <v>1</v>
      </c>
      <c r="L646" s="33"/>
      <c r="M646" s="152" t="s">
        <v>1</v>
      </c>
      <c r="N646" s="153" t="s">
        <v>41</v>
      </c>
      <c r="O646" s="58"/>
      <c r="P646" s="154">
        <f>O646*H646</f>
        <v>0</v>
      </c>
      <c r="Q646" s="154">
        <v>0.12636</v>
      </c>
      <c r="R646" s="154">
        <f>Q646*H646</f>
        <v>0.12636</v>
      </c>
      <c r="S646" s="154">
        <v>0</v>
      </c>
      <c r="T646" s="155">
        <f>S646*H646</f>
        <v>0</v>
      </c>
      <c r="U646" s="32"/>
      <c r="V646" s="32"/>
      <c r="W646" s="32"/>
      <c r="X646" s="32"/>
      <c r="Y646" s="32"/>
      <c r="Z646" s="32"/>
      <c r="AA646" s="32"/>
      <c r="AB646" s="32"/>
      <c r="AC646" s="32"/>
      <c r="AD646" s="32"/>
      <c r="AE646" s="32"/>
      <c r="AR646" s="156" t="s">
        <v>231</v>
      </c>
      <c r="AT646" s="156" t="s">
        <v>153</v>
      </c>
      <c r="AU646" s="156" t="s">
        <v>84</v>
      </c>
      <c r="AY646" s="17" t="s">
        <v>151</v>
      </c>
      <c r="BE646" s="157">
        <f>IF(N646="základní",J646,0)</f>
        <v>0</v>
      </c>
      <c r="BF646" s="157">
        <f>IF(N646="snížená",J646,0)</f>
        <v>0</v>
      </c>
      <c r="BG646" s="157">
        <f>IF(N646="zákl. přenesená",J646,0)</f>
        <v>0</v>
      </c>
      <c r="BH646" s="157">
        <f>IF(N646="sníž. přenesená",J646,0)</f>
        <v>0</v>
      </c>
      <c r="BI646" s="157">
        <f>IF(N646="nulová",J646,0)</f>
        <v>0</v>
      </c>
      <c r="BJ646" s="17" t="s">
        <v>82</v>
      </c>
      <c r="BK646" s="157">
        <f>ROUND(I646*H646,2)</f>
        <v>0</v>
      </c>
      <c r="BL646" s="17" t="s">
        <v>231</v>
      </c>
      <c r="BM646" s="156" t="s">
        <v>1432</v>
      </c>
    </row>
    <row r="647" spans="1:65" s="2" customFormat="1" ht="16.5" customHeight="1">
      <c r="A647" s="32"/>
      <c r="B647" s="144"/>
      <c r="C647" s="145" t="s">
        <v>1433</v>
      </c>
      <c r="D647" s="145" t="s">
        <v>153</v>
      </c>
      <c r="E647" s="146" t="s">
        <v>1434</v>
      </c>
      <c r="F647" s="147" t="s">
        <v>1435</v>
      </c>
      <c r="G647" s="148" t="s">
        <v>1011</v>
      </c>
      <c r="H647" s="149">
        <v>1</v>
      </c>
      <c r="I647" s="150"/>
      <c r="J647" s="151">
        <f>ROUND(I647*H647,2)</f>
        <v>0</v>
      </c>
      <c r="K647" s="147" t="s">
        <v>1</v>
      </c>
      <c r="L647" s="33"/>
      <c r="M647" s="152" t="s">
        <v>1</v>
      </c>
      <c r="N647" s="153" t="s">
        <v>41</v>
      </c>
      <c r="O647" s="58"/>
      <c r="P647" s="154">
        <f>O647*H647</f>
        <v>0</v>
      </c>
      <c r="Q647" s="154">
        <v>5.3560000000000003E-2</v>
      </c>
      <c r="R647" s="154">
        <f>Q647*H647</f>
        <v>5.3560000000000003E-2</v>
      </c>
      <c r="S647" s="154">
        <v>0</v>
      </c>
      <c r="T647" s="155">
        <f>S647*H647</f>
        <v>0</v>
      </c>
      <c r="U647" s="32"/>
      <c r="V647" s="32"/>
      <c r="W647" s="32"/>
      <c r="X647" s="32"/>
      <c r="Y647" s="32"/>
      <c r="Z647" s="32"/>
      <c r="AA647" s="32"/>
      <c r="AB647" s="32"/>
      <c r="AC647" s="32"/>
      <c r="AD647" s="32"/>
      <c r="AE647" s="32"/>
      <c r="AR647" s="156" t="s">
        <v>231</v>
      </c>
      <c r="AT647" s="156" t="s">
        <v>153</v>
      </c>
      <c r="AU647" s="156" t="s">
        <v>84</v>
      </c>
      <c r="AY647" s="17" t="s">
        <v>151</v>
      </c>
      <c r="BE647" s="157">
        <f>IF(N647="základní",J647,0)</f>
        <v>0</v>
      </c>
      <c r="BF647" s="157">
        <f>IF(N647="snížená",J647,0)</f>
        <v>0</v>
      </c>
      <c r="BG647" s="157">
        <f>IF(N647="zákl. přenesená",J647,0)</f>
        <v>0</v>
      </c>
      <c r="BH647" s="157">
        <f>IF(N647="sníž. přenesená",J647,0)</f>
        <v>0</v>
      </c>
      <c r="BI647" s="157">
        <f>IF(N647="nulová",J647,0)</f>
        <v>0</v>
      </c>
      <c r="BJ647" s="17" t="s">
        <v>82</v>
      </c>
      <c r="BK647" s="157">
        <f>ROUND(I647*H647,2)</f>
        <v>0</v>
      </c>
      <c r="BL647" s="17" t="s">
        <v>231</v>
      </c>
      <c r="BM647" s="156" t="s">
        <v>1436</v>
      </c>
    </row>
    <row r="648" spans="1:65" s="12" customFormat="1" ht="25.9" customHeight="1">
      <c r="B648" s="131"/>
      <c r="D648" s="132" t="s">
        <v>75</v>
      </c>
      <c r="E648" s="133" t="s">
        <v>1437</v>
      </c>
      <c r="F648" s="133" t="s">
        <v>1438</v>
      </c>
      <c r="I648" s="134"/>
      <c r="J648" s="135">
        <f>BK648</f>
        <v>0</v>
      </c>
      <c r="L648" s="131"/>
      <c r="M648" s="136"/>
      <c r="N648" s="137"/>
      <c r="O648" s="137"/>
      <c r="P648" s="138">
        <f>P649+P651</f>
        <v>0</v>
      </c>
      <c r="Q648" s="137"/>
      <c r="R648" s="138">
        <f>R649+R651</f>
        <v>0</v>
      </c>
      <c r="S648" s="137"/>
      <c r="T648" s="139">
        <f>T649+T651</f>
        <v>0</v>
      </c>
      <c r="AR648" s="132" t="s">
        <v>175</v>
      </c>
      <c r="AT648" s="140" t="s">
        <v>75</v>
      </c>
      <c r="AU648" s="140" t="s">
        <v>76</v>
      </c>
      <c r="AY648" s="132" t="s">
        <v>151</v>
      </c>
      <c r="BK648" s="141">
        <f>BK649+BK651</f>
        <v>0</v>
      </c>
    </row>
    <row r="649" spans="1:65" s="12" customFormat="1" ht="22.9" customHeight="1">
      <c r="B649" s="131"/>
      <c r="D649" s="132" t="s">
        <v>75</v>
      </c>
      <c r="E649" s="142" t="s">
        <v>1439</v>
      </c>
      <c r="F649" s="142" t="s">
        <v>1440</v>
      </c>
      <c r="I649" s="134"/>
      <c r="J649" s="143">
        <f>BK649</f>
        <v>0</v>
      </c>
      <c r="L649" s="131"/>
      <c r="M649" s="136"/>
      <c r="N649" s="137"/>
      <c r="O649" s="137"/>
      <c r="P649" s="138">
        <f>P650</f>
        <v>0</v>
      </c>
      <c r="Q649" s="137"/>
      <c r="R649" s="138">
        <f>R650</f>
        <v>0</v>
      </c>
      <c r="S649" s="137"/>
      <c r="T649" s="139">
        <f>T650</f>
        <v>0</v>
      </c>
      <c r="AR649" s="132" t="s">
        <v>175</v>
      </c>
      <c r="AT649" s="140" t="s">
        <v>75</v>
      </c>
      <c r="AU649" s="140" t="s">
        <v>82</v>
      </c>
      <c r="AY649" s="132" t="s">
        <v>151</v>
      </c>
      <c r="BK649" s="141">
        <f>BK650</f>
        <v>0</v>
      </c>
    </row>
    <row r="650" spans="1:65" s="2" customFormat="1" ht="16.5" customHeight="1">
      <c r="A650" s="32"/>
      <c r="B650" s="144"/>
      <c r="C650" s="145" t="s">
        <v>1441</v>
      </c>
      <c r="D650" s="145" t="s">
        <v>153</v>
      </c>
      <c r="E650" s="146" t="s">
        <v>1442</v>
      </c>
      <c r="F650" s="147" t="s">
        <v>1440</v>
      </c>
      <c r="G650" s="148" t="s">
        <v>1443</v>
      </c>
      <c r="H650" s="193"/>
      <c r="I650" s="150"/>
      <c r="J650" s="151">
        <f>ROUND(I650*H650,2)</f>
        <v>0</v>
      </c>
      <c r="K650" s="147" t="s">
        <v>157</v>
      </c>
      <c r="L650" s="33"/>
      <c r="M650" s="152" t="s">
        <v>1</v>
      </c>
      <c r="N650" s="153" t="s">
        <v>41</v>
      </c>
      <c r="O650" s="58"/>
      <c r="P650" s="154">
        <f>O650*H650</f>
        <v>0</v>
      </c>
      <c r="Q650" s="154">
        <v>0</v>
      </c>
      <c r="R650" s="154">
        <f>Q650*H650</f>
        <v>0</v>
      </c>
      <c r="S650" s="154">
        <v>0</v>
      </c>
      <c r="T650" s="155">
        <f>S650*H650</f>
        <v>0</v>
      </c>
      <c r="U650" s="32"/>
      <c r="V650" s="32"/>
      <c r="W650" s="32"/>
      <c r="X650" s="32"/>
      <c r="Y650" s="32"/>
      <c r="Z650" s="32"/>
      <c r="AA650" s="32"/>
      <c r="AB650" s="32"/>
      <c r="AC650" s="32"/>
      <c r="AD650" s="32"/>
      <c r="AE650" s="32"/>
      <c r="AR650" s="156" t="s">
        <v>1444</v>
      </c>
      <c r="AT650" s="156" t="s">
        <v>153</v>
      </c>
      <c r="AU650" s="156" t="s">
        <v>84</v>
      </c>
      <c r="AY650" s="17" t="s">
        <v>151</v>
      </c>
      <c r="BE650" s="157">
        <f>IF(N650="základní",J650,0)</f>
        <v>0</v>
      </c>
      <c r="BF650" s="157">
        <f>IF(N650="snížená",J650,0)</f>
        <v>0</v>
      </c>
      <c r="BG650" s="157">
        <f>IF(N650="zákl. přenesená",J650,0)</f>
        <v>0</v>
      </c>
      <c r="BH650" s="157">
        <f>IF(N650="sníž. přenesená",J650,0)</f>
        <v>0</v>
      </c>
      <c r="BI650" s="157">
        <f>IF(N650="nulová",J650,0)</f>
        <v>0</v>
      </c>
      <c r="BJ650" s="17" t="s">
        <v>82</v>
      </c>
      <c r="BK650" s="157">
        <f>ROUND(I650*H650,2)</f>
        <v>0</v>
      </c>
      <c r="BL650" s="17" t="s">
        <v>1444</v>
      </c>
      <c r="BM650" s="156" t="s">
        <v>1445</v>
      </c>
    </row>
    <row r="651" spans="1:65" s="12" customFormat="1" ht="22.9" customHeight="1">
      <c r="B651" s="131"/>
      <c r="D651" s="132" t="s">
        <v>75</v>
      </c>
      <c r="E651" s="142" t="s">
        <v>1446</v>
      </c>
      <c r="F651" s="142" t="s">
        <v>1447</v>
      </c>
      <c r="I651" s="134"/>
      <c r="J651" s="143">
        <f>BK651</f>
        <v>0</v>
      </c>
      <c r="L651" s="131"/>
      <c r="M651" s="136"/>
      <c r="N651" s="137"/>
      <c r="O651" s="137"/>
      <c r="P651" s="138">
        <f>SUM(P652:P653)</f>
        <v>0</v>
      </c>
      <c r="Q651" s="137"/>
      <c r="R651" s="138">
        <f>SUM(R652:R653)</f>
        <v>0</v>
      </c>
      <c r="S651" s="137"/>
      <c r="T651" s="139">
        <f>SUM(T652:T653)</f>
        <v>0</v>
      </c>
      <c r="AR651" s="132" t="s">
        <v>175</v>
      </c>
      <c r="AT651" s="140" t="s">
        <v>75</v>
      </c>
      <c r="AU651" s="140" t="s">
        <v>82</v>
      </c>
      <c r="AY651" s="132" t="s">
        <v>151</v>
      </c>
      <c r="BK651" s="141">
        <f>SUM(BK652:BK653)</f>
        <v>0</v>
      </c>
    </row>
    <row r="652" spans="1:65" s="2" customFormat="1" ht="16.5" customHeight="1">
      <c r="A652" s="32"/>
      <c r="B652" s="144"/>
      <c r="C652" s="145" t="s">
        <v>1448</v>
      </c>
      <c r="D652" s="145" t="s">
        <v>153</v>
      </c>
      <c r="E652" s="146" t="s">
        <v>1449</v>
      </c>
      <c r="F652" s="147" t="s">
        <v>1450</v>
      </c>
      <c r="G652" s="148" t="s">
        <v>1443</v>
      </c>
      <c r="H652" s="193"/>
      <c r="I652" s="150"/>
      <c r="J652" s="151">
        <f>ROUND(I652*H652,2)</f>
        <v>0</v>
      </c>
      <c r="K652" s="147" t="s">
        <v>157</v>
      </c>
      <c r="L652" s="33"/>
      <c r="M652" s="152" t="s">
        <v>1</v>
      </c>
      <c r="N652" s="153" t="s">
        <v>41</v>
      </c>
      <c r="O652" s="58"/>
      <c r="P652" s="154">
        <f>O652*H652</f>
        <v>0</v>
      </c>
      <c r="Q652" s="154">
        <v>0</v>
      </c>
      <c r="R652" s="154">
        <f>Q652*H652</f>
        <v>0</v>
      </c>
      <c r="S652" s="154">
        <v>0</v>
      </c>
      <c r="T652" s="155">
        <f>S652*H652</f>
        <v>0</v>
      </c>
      <c r="U652" s="32"/>
      <c r="V652" s="32"/>
      <c r="W652" s="32"/>
      <c r="X652" s="32"/>
      <c r="Y652" s="32"/>
      <c r="Z652" s="32"/>
      <c r="AA652" s="32"/>
      <c r="AB652" s="32"/>
      <c r="AC652" s="32"/>
      <c r="AD652" s="32"/>
      <c r="AE652" s="32"/>
      <c r="AR652" s="156" t="s">
        <v>1444</v>
      </c>
      <c r="AT652" s="156" t="s">
        <v>153</v>
      </c>
      <c r="AU652" s="156" t="s">
        <v>84</v>
      </c>
      <c r="AY652" s="17" t="s">
        <v>151</v>
      </c>
      <c r="BE652" s="157">
        <f>IF(N652="základní",J652,0)</f>
        <v>0</v>
      </c>
      <c r="BF652" s="157">
        <f>IF(N652="snížená",J652,0)</f>
        <v>0</v>
      </c>
      <c r="BG652" s="157">
        <f>IF(N652="zákl. přenesená",J652,0)</f>
        <v>0</v>
      </c>
      <c r="BH652" s="157">
        <f>IF(N652="sníž. přenesená",J652,0)</f>
        <v>0</v>
      </c>
      <c r="BI652" s="157">
        <f>IF(N652="nulová",J652,0)</f>
        <v>0</v>
      </c>
      <c r="BJ652" s="17" t="s">
        <v>82</v>
      </c>
      <c r="BK652" s="157">
        <f>ROUND(I652*H652,2)</f>
        <v>0</v>
      </c>
      <c r="BL652" s="17" t="s">
        <v>1444</v>
      </c>
      <c r="BM652" s="156" t="s">
        <v>1451</v>
      </c>
    </row>
    <row r="653" spans="1:65" s="2" customFormat="1" ht="16.5" customHeight="1">
      <c r="A653" s="32"/>
      <c r="B653" s="144"/>
      <c r="C653" s="145" t="s">
        <v>1452</v>
      </c>
      <c r="D653" s="145" t="s">
        <v>153</v>
      </c>
      <c r="E653" s="146" t="s">
        <v>1453</v>
      </c>
      <c r="F653" s="147" t="s">
        <v>1454</v>
      </c>
      <c r="G653" s="148" t="s">
        <v>1443</v>
      </c>
      <c r="H653" s="193"/>
      <c r="I653" s="150"/>
      <c r="J653" s="151">
        <f>ROUND(I653*H653,2)</f>
        <v>0</v>
      </c>
      <c r="K653" s="147" t="s">
        <v>157</v>
      </c>
      <c r="L653" s="33"/>
      <c r="M653" s="194" t="s">
        <v>1</v>
      </c>
      <c r="N653" s="195" t="s">
        <v>41</v>
      </c>
      <c r="O653" s="196"/>
      <c r="P653" s="197">
        <f>O653*H653</f>
        <v>0</v>
      </c>
      <c r="Q653" s="197">
        <v>0</v>
      </c>
      <c r="R653" s="197">
        <f>Q653*H653</f>
        <v>0</v>
      </c>
      <c r="S653" s="197">
        <v>0</v>
      </c>
      <c r="T653" s="198">
        <f>S653*H653</f>
        <v>0</v>
      </c>
      <c r="U653" s="32"/>
      <c r="V653" s="32"/>
      <c r="W653" s="32"/>
      <c r="X653" s="32"/>
      <c r="Y653" s="32"/>
      <c r="Z653" s="32"/>
      <c r="AA653" s="32"/>
      <c r="AB653" s="32"/>
      <c r="AC653" s="32"/>
      <c r="AD653" s="32"/>
      <c r="AE653" s="32"/>
      <c r="AR653" s="156" t="s">
        <v>1444</v>
      </c>
      <c r="AT653" s="156" t="s">
        <v>153</v>
      </c>
      <c r="AU653" s="156" t="s">
        <v>84</v>
      </c>
      <c r="AY653" s="17" t="s">
        <v>151</v>
      </c>
      <c r="BE653" s="157">
        <f>IF(N653="základní",J653,0)</f>
        <v>0</v>
      </c>
      <c r="BF653" s="157">
        <f>IF(N653="snížená",J653,0)</f>
        <v>0</v>
      </c>
      <c r="BG653" s="157">
        <f>IF(N653="zákl. přenesená",J653,0)</f>
        <v>0</v>
      </c>
      <c r="BH653" s="157">
        <f>IF(N653="sníž. přenesená",J653,0)</f>
        <v>0</v>
      </c>
      <c r="BI653" s="157">
        <f>IF(N653="nulová",J653,0)</f>
        <v>0</v>
      </c>
      <c r="BJ653" s="17" t="s">
        <v>82</v>
      </c>
      <c r="BK653" s="157">
        <f>ROUND(I653*H653,2)</f>
        <v>0</v>
      </c>
      <c r="BL653" s="17" t="s">
        <v>1444</v>
      </c>
      <c r="BM653" s="156" t="s">
        <v>1455</v>
      </c>
    </row>
    <row r="654" spans="1:65" s="2" customFormat="1" ht="6.95" customHeight="1">
      <c r="A654" s="32"/>
      <c r="B654" s="47"/>
      <c r="C654" s="48"/>
      <c r="D654" s="48"/>
      <c r="E654" s="48"/>
      <c r="F654" s="48"/>
      <c r="G654" s="48"/>
      <c r="H654" s="48"/>
      <c r="I654" s="48"/>
      <c r="J654" s="48"/>
      <c r="K654" s="48"/>
      <c r="L654" s="33"/>
      <c r="M654" s="32"/>
      <c r="O654" s="32"/>
      <c r="P654" s="32"/>
      <c r="Q654" s="32"/>
      <c r="R654" s="32"/>
      <c r="S654" s="32"/>
      <c r="T654" s="32"/>
      <c r="U654" s="32"/>
      <c r="V654" s="32"/>
      <c r="W654" s="32"/>
      <c r="X654" s="32"/>
      <c r="Y654" s="32"/>
      <c r="Z654" s="32"/>
      <c r="AA654" s="32"/>
      <c r="AB654" s="32"/>
      <c r="AC654" s="32"/>
      <c r="AD654" s="32"/>
      <c r="AE654" s="32"/>
    </row>
  </sheetData>
  <autoFilter ref="C155:K653"/>
  <mergeCells count="12">
    <mergeCell ref="E148:H148"/>
    <mergeCell ref="L2:V2"/>
    <mergeCell ref="E85:H85"/>
    <mergeCell ref="E87:H87"/>
    <mergeCell ref="E89:H89"/>
    <mergeCell ref="E144:H144"/>
    <mergeCell ref="E146:H146"/>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65"/>
  <sheetViews>
    <sheetView workbookViewId="0">
      <selection activeCell="B2" sqref="B2:G2"/>
    </sheetView>
  </sheetViews>
  <sheetFormatPr defaultRowHeight="12.75" outlineLevelRow="1"/>
  <cols>
    <col min="1" max="1" width="5" style="199" customWidth="1"/>
    <col min="2" max="2" width="16.83203125" style="248" customWidth="1"/>
    <col min="3" max="3" width="44.6640625" style="248" customWidth="1"/>
    <col min="4" max="4" width="5.1640625" style="199" customWidth="1"/>
    <col min="5" max="5" width="12.1640625" style="199" customWidth="1"/>
    <col min="6" max="6" width="11.33203125" style="199" customWidth="1"/>
    <col min="7" max="7" width="14.6640625" style="199" customWidth="1"/>
    <col min="8" max="13" width="0" style="199" hidden="1" customWidth="1"/>
    <col min="14" max="17" width="9.33203125" style="199"/>
    <col min="18" max="21" width="0" style="199" hidden="1" customWidth="1"/>
    <col min="22" max="28" width="9.33203125" style="199"/>
    <col min="29" max="39" width="0" style="199" hidden="1" customWidth="1"/>
    <col min="40" max="16384" width="9.33203125" style="199"/>
  </cols>
  <sheetData>
    <row r="1" spans="1:60" ht="15.75" customHeight="1">
      <c r="A1" s="413" t="s">
        <v>1456</v>
      </c>
      <c r="B1" s="413"/>
      <c r="C1" s="413"/>
      <c r="D1" s="413"/>
      <c r="E1" s="413"/>
      <c r="F1" s="413"/>
      <c r="G1" s="413"/>
      <c r="AE1" s="199" t="s">
        <v>1457</v>
      </c>
    </row>
    <row r="2" spans="1:60" ht="25.15" customHeight="1">
      <c r="A2" s="200" t="s">
        <v>1458</v>
      </c>
      <c r="B2" s="417" t="s">
        <v>1875</v>
      </c>
      <c r="C2" s="418"/>
      <c r="D2" s="418"/>
      <c r="E2" s="418"/>
      <c r="F2" s="418"/>
      <c r="G2" s="419"/>
      <c r="AE2" s="199" t="s">
        <v>81</v>
      </c>
    </row>
    <row r="3" spans="1:60" ht="25.15" hidden="1" customHeight="1">
      <c r="A3" s="200" t="s">
        <v>1459</v>
      </c>
      <c r="B3" s="201"/>
      <c r="C3" s="414"/>
      <c r="D3" s="415"/>
      <c r="E3" s="415"/>
      <c r="F3" s="415"/>
      <c r="G3" s="416"/>
      <c r="AE3" s="199" t="s">
        <v>1460</v>
      </c>
    </row>
    <row r="4" spans="1:60" ht="25.15" hidden="1" customHeight="1">
      <c r="A4" s="200" t="s">
        <v>1461</v>
      </c>
      <c r="B4" s="201"/>
      <c r="C4" s="414"/>
      <c r="D4" s="415"/>
      <c r="E4" s="415"/>
      <c r="F4" s="415"/>
      <c r="G4" s="416"/>
      <c r="AE4" s="199" t="s">
        <v>1462</v>
      </c>
    </row>
    <row r="5" spans="1:60" hidden="1">
      <c r="A5" s="202" t="s">
        <v>1463</v>
      </c>
      <c r="B5" s="203"/>
      <c r="C5" s="204"/>
      <c r="D5" s="205"/>
      <c r="E5" s="205"/>
      <c r="F5" s="205"/>
      <c r="G5" s="206"/>
      <c r="AE5" s="199" t="s">
        <v>1464</v>
      </c>
    </row>
    <row r="7" spans="1:60" ht="51">
      <c r="A7" s="207" t="s">
        <v>1465</v>
      </c>
      <c r="B7" s="208" t="s">
        <v>1466</v>
      </c>
      <c r="C7" s="208" t="s">
        <v>1467</v>
      </c>
      <c r="D7" s="207" t="s">
        <v>138</v>
      </c>
      <c r="E7" s="207" t="s">
        <v>1468</v>
      </c>
      <c r="F7" s="209" t="s">
        <v>1469</v>
      </c>
      <c r="G7" s="207" t="s">
        <v>1470</v>
      </c>
      <c r="H7" s="210" t="s">
        <v>1471</v>
      </c>
      <c r="I7" s="210" t="s">
        <v>1472</v>
      </c>
      <c r="J7" s="210" t="s">
        <v>1473</v>
      </c>
      <c r="K7" s="210" t="s">
        <v>1474</v>
      </c>
      <c r="L7" s="210" t="s">
        <v>40</v>
      </c>
      <c r="M7" s="210" t="s">
        <v>1475</v>
      </c>
      <c r="N7" s="210" t="s">
        <v>1476</v>
      </c>
      <c r="O7" s="210" t="s">
        <v>1477</v>
      </c>
      <c r="P7" s="210" t="s">
        <v>1478</v>
      </c>
      <c r="Q7" s="210" t="s">
        <v>1479</v>
      </c>
      <c r="R7" s="210" t="s">
        <v>1480</v>
      </c>
      <c r="S7" s="210" t="s">
        <v>1481</v>
      </c>
      <c r="T7" s="210" t="s">
        <v>1482</v>
      </c>
      <c r="U7" s="210" t="s">
        <v>1483</v>
      </c>
    </row>
    <row r="8" spans="1:60">
      <c r="A8" s="211" t="s">
        <v>1484</v>
      </c>
      <c r="B8" s="212" t="s">
        <v>1006</v>
      </c>
      <c r="C8" s="213" t="s">
        <v>1485</v>
      </c>
      <c r="D8" s="214"/>
      <c r="E8" s="215"/>
      <c r="F8" s="216"/>
      <c r="G8" s="216">
        <f>SUMIF(AE9:AE27,"&lt;&gt;NOR",G9:G27)</f>
        <v>0</v>
      </c>
      <c r="H8" s="216"/>
      <c r="I8" s="216">
        <f>SUM(I9:I27)</f>
        <v>53540.88</v>
      </c>
      <c r="J8" s="216"/>
      <c r="K8" s="216">
        <f>SUM(K9:K27)</f>
        <v>45540.22</v>
      </c>
      <c r="L8" s="216"/>
      <c r="M8" s="216">
        <f>SUM(M9:M27)</f>
        <v>0</v>
      </c>
      <c r="N8" s="217"/>
      <c r="O8" s="217">
        <f>SUM(O9:O27)</f>
        <v>0.18849000000000002</v>
      </c>
      <c r="P8" s="217"/>
      <c r="Q8" s="217">
        <f>SUM(Q9:Q27)</f>
        <v>0</v>
      </c>
      <c r="R8" s="217"/>
      <c r="S8" s="217"/>
      <c r="T8" s="211"/>
      <c r="U8" s="217">
        <f>SUM(U9:U27)</f>
        <v>82.52</v>
      </c>
      <c r="AE8" s="199" t="s">
        <v>1486</v>
      </c>
    </row>
    <row r="9" spans="1:60" outlineLevel="1">
      <c r="A9" s="218">
        <v>1</v>
      </c>
      <c r="B9" s="219" t="s">
        <v>1487</v>
      </c>
      <c r="C9" s="220" t="s">
        <v>1488</v>
      </c>
      <c r="D9" s="221" t="s">
        <v>204</v>
      </c>
      <c r="E9" s="222">
        <v>10</v>
      </c>
      <c r="F9" s="223">
        <v>0</v>
      </c>
      <c r="G9" s="223">
        <f>E9*F9</f>
        <v>0</v>
      </c>
      <c r="H9" s="223">
        <v>115.49</v>
      </c>
      <c r="I9" s="223">
        <f t="shared" ref="I9:I27" si="0">ROUND(E9*H9,2)</f>
        <v>1154.9000000000001</v>
      </c>
      <c r="J9" s="223">
        <v>170.01</v>
      </c>
      <c r="K9" s="223">
        <f t="shared" ref="K9:K27" si="1">ROUND(E9*J9,2)</f>
        <v>1700.1</v>
      </c>
      <c r="L9" s="223">
        <v>21</v>
      </c>
      <c r="M9" s="223">
        <f t="shared" ref="M9:M27" si="2">G9*(1+L9/100)</f>
        <v>0</v>
      </c>
      <c r="N9" s="224">
        <v>3.8000000000000002E-4</v>
      </c>
      <c r="O9" s="224">
        <f t="shared" ref="O9:O27" si="3">ROUND(E9*N9,5)</f>
        <v>3.8E-3</v>
      </c>
      <c r="P9" s="224">
        <v>0</v>
      </c>
      <c r="Q9" s="224">
        <f t="shared" ref="Q9:Q27" si="4">ROUND(E9*P9,5)</f>
        <v>0</v>
      </c>
      <c r="R9" s="224"/>
      <c r="S9" s="224"/>
      <c r="T9" s="225">
        <v>0.32</v>
      </c>
      <c r="U9" s="224">
        <f t="shared" ref="U9:U27" si="5">ROUND(E9*T9,2)</f>
        <v>3.2</v>
      </c>
      <c r="V9" s="226"/>
      <c r="W9" s="226"/>
      <c r="X9" s="226"/>
      <c r="Y9" s="226"/>
      <c r="Z9" s="226"/>
      <c r="AA9" s="226"/>
      <c r="AB9" s="226"/>
      <c r="AC9" s="226"/>
      <c r="AD9" s="226"/>
      <c r="AE9" s="226" t="s">
        <v>1489</v>
      </c>
      <c r="AF9" s="226"/>
      <c r="AG9" s="226"/>
      <c r="AH9" s="226"/>
      <c r="AI9" s="226"/>
      <c r="AJ9" s="226"/>
      <c r="AK9" s="226"/>
      <c r="AL9" s="226"/>
      <c r="AM9" s="226"/>
      <c r="AN9" s="226"/>
      <c r="AO9" s="226"/>
      <c r="AP9" s="226"/>
      <c r="AQ9" s="226"/>
      <c r="AR9" s="226"/>
      <c r="AS9" s="226"/>
      <c r="AT9" s="226"/>
      <c r="AU9" s="226"/>
      <c r="AV9" s="226"/>
      <c r="AW9" s="226"/>
      <c r="AX9" s="226"/>
      <c r="AY9" s="226"/>
      <c r="AZ9" s="226"/>
      <c r="BA9" s="226"/>
      <c r="BB9" s="226"/>
      <c r="BC9" s="226"/>
      <c r="BD9" s="226"/>
      <c r="BE9" s="226"/>
      <c r="BF9" s="226"/>
      <c r="BG9" s="226"/>
      <c r="BH9" s="226"/>
    </row>
    <row r="10" spans="1:60" outlineLevel="1">
      <c r="A10" s="218">
        <v>2</v>
      </c>
      <c r="B10" s="219" t="s">
        <v>1490</v>
      </c>
      <c r="C10" s="220" t="s">
        <v>1491</v>
      </c>
      <c r="D10" s="221" t="s">
        <v>204</v>
      </c>
      <c r="E10" s="222">
        <v>10</v>
      </c>
      <c r="F10" s="223">
        <v>0</v>
      </c>
      <c r="G10" s="223">
        <f t="shared" ref="G10:G26" si="6">E10*F10</f>
        <v>0</v>
      </c>
      <c r="H10" s="223">
        <v>129.26</v>
      </c>
      <c r="I10" s="223">
        <f t="shared" si="0"/>
        <v>1292.5999999999999</v>
      </c>
      <c r="J10" s="223">
        <v>190.74</v>
      </c>
      <c r="K10" s="223">
        <f t="shared" si="1"/>
        <v>1907.4</v>
      </c>
      <c r="L10" s="223">
        <v>21</v>
      </c>
      <c r="M10" s="223">
        <f t="shared" si="2"/>
        <v>0</v>
      </c>
      <c r="N10" s="224">
        <v>4.6999999999999999E-4</v>
      </c>
      <c r="O10" s="224">
        <f t="shared" si="3"/>
        <v>4.7000000000000002E-3</v>
      </c>
      <c r="P10" s="224">
        <v>0</v>
      </c>
      <c r="Q10" s="224">
        <f t="shared" si="4"/>
        <v>0</v>
      </c>
      <c r="R10" s="224"/>
      <c r="S10" s="224"/>
      <c r="T10" s="225">
        <v>0.35899999999999999</v>
      </c>
      <c r="U10" s="224">
        <f t="shared" si="5"/>
        <v>3.59</v>
      </c>
      <c r="V10" s="226"/>
      <c r="W10" s="226"/>
      <c r="X10" s="226"/>
      <c r="Y10" s="226"/>
      <c r="Z10" s="226"/>
      <c r="AA10" s="226"/>
      <c r="AB10" s="226"/>
      <c r="AC10" s="226"/>
      <c r="AD10" s="226"/>
      <c r="AE10" s="226" t="s">
        <v>1489</v>
      </c>
      <c r="AF10" s="226"/>
      <c r="AG10" s="226"/>
      <c r="AH10" s="226"/>
      <c r="AI10" s="226"/>
      <c r="AJ10" s="226"/>
      <c r="AK10" s="226"/>
      <c r="AL10" s="226"/>
      <c r="AM10" s="226"/>
      <c r="AN10" s="226"/>
      <c r="AO10" s="226"/>
      <c r="AP10" s="226"/>
      <c r="AQ10" s="226"/>
      <c r="AR10" s="226"/>
      <c r="AS10" s="226"/>
      <c r="AT10" s="226"/>
      <c r="AU10" s="226"/>
      <c r="AV10" s="226"/>
      <c r="AW10" s="226"/>
      <c r="AX10" s="226"/>
      <c r="AY10" s="226"/>
      <c r="AZ10" s="226"/>
      <c r="BA10" s="226"/>
      <c r="BB10" s="226"/>
      <c r="BC10" s="226"/>
      <c r="BD10" s="226"/>
      <c r="BE10" s="226"/>
      <c r="BF10" s="226"/>
      <c r="BG10" s="226"/>
      <c r="BH10" s="226"/>
    </row>
    <row r="11" spans="1:60" outlineLevel="1">
      <c r="A11" s="218">
        <v>3</v>
      </c>
      <c r="B11" s="219" t="s">
        <v>1492</v>
      </c>
      <c r="C11" s="220" t="s">
        <v>1493</v>
      </c>
      <c r="D11" s="221" t="s">
        <v>204</v>
      </c>
      <c r="E11" s="222">
        <v>6</v>
      </c>
      <c r="F11" s="223">
        <v>0</v>
      </c>
      <c r="G11" s="223">
        <f t="shared" si="6"/>
        <v>0</v>
      </c>
      <c r="H11" s="223">
        <v>391.79</v>
      </c>
      <c r="I11" s="223">
        <f t="shared" si="0"/>
        <v>2350.7399999999998</v>
      </c>
      <c r="J11" s="223">
        <v>623.21</v>
      </c>
      <c r="K11" s="223">
        <f t="shared" si="1"/>
        <v>3739.26</v>
      </c>
      <c r="L11" s="223">
        <v>21</v>
      </c>
      <c r="M11" s="223">
        <f t="shared" si="2"/>
        <v>0</v>
      </c>
      <c r="N11" s="224">
        <v>1.5200000000000001E-3</v>
      </c>
      <c r="O11" s="224">
        <f t="shared" si="3"/>
        <v>9.1199999999999996E-3</v>
      </c>
      <c r="P11" s="224">
        <v>0</v>
      </c>
      <c r="Q11" s="224">
        <f t="shared" si="4"/>
        <v>0</v>
      </c>
      <c r="R11" s="224"/>
      <c r="S11" s="224"/>
      <c r="T11" s="225">
        <v>1.173</v>
      </c>
      <c r="U11" s="224">
        <f t="shared" si="5"/>
        <v>7.04</v>
      </c>
      <c r="V11" s="226"/>
      <c r="W11" s="226"/>
      <c r="X11" s="226"/>
      <c r="Y11" s="226"/>
      <c r="Z11" s="226"/>
      <c r="AA11" s="226"/>
      <c r="AB11" s="226"/>
      <c r="AC11" s="226"/>
      <c r="AD11" s="226"/>
      <c r="AE11" s="226" t="s">
        <v>1489</v>
      </c>
      <c r="AF11" s="226"/>
      <c r="AG11" s="226"/>
      <c r="AH11" s="226"/>
      <c r="AI11" s="226"/>
      <c r="AJ11" s="226"/>
      <c r="AK11" s="226"/>
      <c r="AL11" s="226"/>
      <c r="AM11" s="226"/>
      <c r="AN11" s="226"/>
      <c r="AO11" s="226"/>
      <c r="AP11" s="226"/>
      <c r="AQ11" s="226"/>
      <c r="AR11" s="226"/>
      <c r="AS11" s="226"/>
      <c r="AT11" s="226"/>
      <c r="AU11" s="226"/>
      <c r="AV11" s="226"/>
      <c r="AW11" s="226"/>
      <c r="AX11" s="226"/>
      <c r="AY11" s="226"/>
      <c r="AZ11" s="226"/>
      <c r="BA11" s="226"/>
      <c r="BB11" s="226"/>
      <c r="BC11" s="226"/>
      <c r="BD11" s="226"/>
      <c r="BE11" s="226"/>
      <c r="BF11" s="226"/>
      <c r="BG11" s="226"/>
      <c r="BH11" s="226"/>
    </row>
    <row r="12" spans="1:60" outlineLevel="1">
      <c r="A12" s="218">
        <v>4</v>
      </c>
      <c r="B12" s="219" t="s">
        <v>1494</v>
      </c>
      <c r="C12" s="220" t="s">
        <v>1495</v>
      </c>
      <c r="D12" s="221" t="s">
        <v>204</v>
      </c>
      <c r="E12" s="222">
        <v>15</v>
      </c>
      <c r="F12" s="223">
        <v>0</v>
      </c>
      <c r="G12" s="223">
        <f t="shared" si="6"/>
        <v>0</v>
      </c>
      <c r="H12" s="223">
        <v>184.85</v>
      </c>
      <c r="I12" s="223">
        <f t="shared" si="0"/>
        <v>2772.75</v>
      </c>
      <c r="J12" s="223">
        <v>357.15</v>
      </c>
      <c r="K12" s="223">
        <f t="shared" si="1"/>
        <v>5357.25</v>
      </c>
      <c r="L12" s="223">
        <v>21</v>
      </c>
      <c r="M12" s="223">
        <f t="shared" si="2"/>
        <v>0</v>
      </c>
      <c r="N12" s="224">
        <v>6.9999999999999999E-4</v>
      </c>
      <c r="O12" s="224">
        <f t="shared" si="3"/>
        <v>1.0500000000000001E-2</v>
      </c>
      <c r="P12" s="224">
        <v>0</v>
      </c>
      <c r="Q12" s="224">
        <f t="shared" si="4"/>
        <v>0</v>
      </c>
      <c r="R12" s="224"/>
      <c r="S12" s="224"/>
      <c r="T12" s="225">
        <v>0.45200000000000001</v>
      </c>
      <c r="U12" s="224">
        <f t="shared" si="5"/>
        <v>6.78</v>
      </c>
      <c r="V12" s="226"/>
      <c r="W12" s="226"/>
      <c r="X12" s="226"/>
      <c r="Y12" s="226"/>
      <c r="Z12" s="226"/>
      <c r="AA12" s="226"/>
      <c r="AB12" s="226"/>
      <c r="AC12" s="226"/>
      <c r="AD12" s="226"/>
      <c r="AE12" s="226" t="s">
        <v>1489</v>
      </c>
      <c r="AF12" s="226"/>
      <c r="AG12" s="226"/>
      <c r="AH12" s="226"/>
      <c r="AI12" s="226"/>
      <c r="AJ12" s="226"/>
      <c r="AK12" s="226"/>
      <c r="AL12" s="226"/>
      <c r="AM12" s="226"/>
      <c r="AN12" s="226"/>
      <c r="AO12" s="226"/>
      <c r="AP12" s="226"/>
      <c r="AQ12" s="226"/>
      <c r="AR12" s="226"/>
      <c r="AS12" s="226"/>
      <c r="AT12" s="226"/>
      <c r="AU12" s="226"/>
      <c r="AV12" s="226"/>
      <c r="AW12" s="226"/>
      <c r="AX12" s="226"/>
      <c r="AY12" s="226"/>
      <c r="AZ12" s="226"/>
      <c r="BA12" s="226"/>
      <c r="BB12" s="226"/>
      <c r="BC12" s="226"/>
      <c r="BD12" s="226"/>
      <c r="BE12" s="226"/>
      <c r="BF12" s="226"/>
      <c r="BG12" s="226"/>
      <c r="BH12" s="226"/>
    </row>
    <row r="13" spans="1:60" outlineLevel="1">
      <c r="A13" s="218">
        <v>5</v>
      </c>
      <c r="B13" s="219" t="s">
        <v>1496</v>
      </c>
      <c r="C13" s="220" t="s">
        <v>1497</v>
      </c>
      <c r="D13" s="221" t="s">
        <v>204</v>
      </c>
      <c r="E13" s="222">
        <v>102</v>
      </c>
      <c r="F13" s="223">
        <v>0</v>
      </c>
      <c r="G13" s="223">
        <f t="shared" si="6"/>
        <v>0</v>
      </c>
      <c r="H13" s="223">
        <v>2.94</v>
      </c>
      <c r="I13" s="223">
        <f t="shared" si="0"/>
        <v>299.88</v>
      </c>
      <c r="J13" s="223">
        <v>31.359999999999996</v>
      </c>
      <c r="K13" s="223">
        <f t="shared" si="1"/>
        <v>3198.72</v>
      </c>
      <c r="L13" s="223">
        <v>21</v>
      </c>
      <c r="M13" s="223">
        <f t="shared" si="2"/>
        <v>0</v>
      </c>
      <c r="N13" s="224">
        <v>0</v>
      </c>
      <c r="O13" s="224">
        <f t="shared" si="3"/>
        <v>0</v>
      </c>
      <c r="P13" s="224">
        <v>0</v>
      </c>
      <c r="Q13" s="224">
        <f t="shared" si="4"/>
        <v>0</v>
      </c>
      <c r="R13" s="224"/>
      <c r="S13" s="224"/>
      <c r="T13" s="225">
        <v>5.8999999999999997E-2</v>
      </c>
      <c r="U13" s="224">
        <f t="shared" si="5"/>
        <v>6.02</v>
      </c>
      <c r="V13" s="226"/>
      <c r="W13" s="226"/>
      <c r="X13" s="226"/>
      <c r="Y13" s="226"/>
      <c r="Z13" s="226"/>
      <c r="AA13" s="226"/>
      <c r="AB13" s="226"/>
      <c r="AC13" s="226"/>
      <c r="AD13" s="226"/>
      <c r="AE13" s="226" t="s">
        <v>1489</v>
      </c>
      <c r="AF13" s="226"/>
      <c r="AG13" s="226"/>
      <c r="AH13" s="226"/>
      <c r="AI13" s="226"/>
      <c r="AJ13" s="226"/>
      <c r="AK13" s="226"/>
      <c r="AL13" s="226"/>
      <c r="AM13" s="226"/>
      <c r="AN13" s="226"/>
      <c r="AO13" s="226"/>
      <c r="AP13" s="226"/>
      <c r="AQ13" s="226"/>
      <c r="AR13" s="226"/>
      <c r="AS13" s="226"/>
      <c r="AT13" s="226"/>
      <c r="AU13" s="226"/>
      <c r="AV13" s="226"/>
      <c r="AW13" s="226"/>
      <c r="AX13" s="226"/>
      <c r="AY13" s="226"/>
      <c r="AZ13" s="226"/>
      <c r="BA13" s="226"/>
      <c r="BB13" s="226"/>
      <c r="BC13" s="226"/>
      <c r="BD13" s="226"/>
      <c r="BE13" s="226"/>
      <c r="BF13" s="226"/>
      <c r="BG13" s="226"/>
      <c r="BH13" s="226"/>
    </row>
    <row r="14" spans="1:60" outlineLevel="1">
      <c r="A14" s="218">
        <v>6</v>
      </c>
      <c r="B14" s="219" t="s">
        <v>1498</v>
      </c>
      <c r="C14" s="220" t="s">
        <v>1499</v>
      </c>
      <c r="D14" s="221" t="s">
        <v>204</v>
      </c>
      <c r="E14" s="222">
        <v>18</v>
      </c>
      <c r="F14" s="223">
        <v>0</v>
      </c>
      <c r="G14" s="223">
        <f t="shared" si="6"/>
        <v>0</v>
      </c>
      <c r="H14" s="223">
        <v>410.15</v>
      </c>
      <c r="I14" s="223">
        <f t="shared" si="0"/>
        <v>7382.7</v>
      </c>
      <c r="J14" s="223">
        <v>422.85</v>
      </c>
      <c r="K14" s="223">
        <f t="shared" si="1"/>
        <v>7611.3</v>
      </c>
      <c r="L14" s="223">
        <v>21</v>
      </c>
      <c r="M14" s="223">
        <f t="shared" si="2"/>
        <v>0</v>
      </c>
      <c r="N14" s="224">
        <v>1.31E-3</v>
      </c>
      <c r="O14" s="224">
        <f t="shared" si="3"/>
        <v>2.358E-2</v>
      </c>
      <c r="P14" s="224">
        <v>0</v>
      </c>
      <c r="Q14" s="224">
        <f t="shared" si="4"/>
        <v>0</v>
      </c>
      <c r="R14" s="224"/>
      <c r="S14" s="224"/>
      <c r="T14" s="225">
        <v>0.79700000000000004</v>
      </c>
      <c r="U14" s="224">
        <f t="shared" si="5"/>
        <v>14.35</v>
      </c>
      <c r="V14" s="226"/>
      <c r="W14" s="226"/>
      <c r="X14" s="226"/>
      <c r="Y14" s="226"/>
      <c r="Z14" s="226"/>
      <c r="AA14" s="226"/>
      <c r="AB14" s="226"/>
      <c r="AC14" s="226"/>
      <c r="AD14" s="226"/>
      <c r="AE14" s="226" t="s">
        <v>1489</v>
      </c>
      <c r="AF14" s="226"/>
      <c r="AG14" s="226"/>
      <c r="AH14" s="226"/>
      <c r="AI14" s="226"/>
      <c r="AJ14" s="226"/>
      <c r="AK14" s="226"/>
      <c r="AL14" s="226"/>
      <c r="AM14" s="226"/>
      <c r="AN14" s="226"/>
      <c r="AO14" s="226"/>
      <c r="AP14" s="226"/>
      <c r="AQ14" s="226"/>
      <c r="AR14" s="226"/>
      <c r="AS14" s="226"/>
      <c r="AT14" s="226"/>
      <c r="AU14" s="226"/>
      <c r="AV14" s="226"/>
      <c r="AW14" s="226"/>
      <c r="AX14" s="226"/>
      <c r="AY14" s="226"/>
      <c r="AZ14" s="226"/>
      <c r="BA14" s="226"/>
      <c r="BB14" s="226"/>
      <c r="BC14" s="226"/>
      <c r="BD14" s="226"/>
      <c r="BE14" s="226"/>
      <c r="BF14" s="226"/>
      <c r="BG14" s="226"/>
      <c r="BH14" s="226"/>
    </row>
    <row r="15" spans="1:60" outlineLevel="1">
      <c r="A15" s="218">
        <v>7</v>
      </c>
      <c r="B15" s="219" t="s">
        <v>1500</v>
      </c>
      <c r="C15" s="220" t="s">
        <v>1501</v>
      </c>
      <c r="D15" s="221" t="s">
        <v>204</v>
      </c>
      <c r="E15" s="222">
        <v>28</v>
      </c>
      <c r="F15" s="223">
        <v>0</v>
      </c>
      <c r="G15" s="223">
        <f t="shared" si="6"/>
        <v>0</v>
      </c>
      <c r="H15" s="223">
        <v>445.97</v>
      </c>
      <c r="I15" s="223">
        <f t="shared" si="0"/>
        <v>12487.16</v>
      </c>
      <c r="J15" s="223">
        <v>425.03</v>
      </c>
      <c r="K15" s="223">
        <f t="shared" si="1"/>
        <v>11900.84</v>
      </c>
      <c r="L15" s="223">
        <v>21</v>
      </c>
      <c r="M15" s="223">
        <f t="shared" si="2"/>
        <v>0</v>
      </c>
      <c r="N15" s="224">
        <v>2.0999999999999999E-3</v>
      </c>
      <c r="O15" s="224">
        <f t="shared" si="3"/>
        <v>5.8799999999999998E-2</v>
      </c>
      <c r="P15" s="224">
        <v>0</v>
      </c>
      <c r="Q15" s="224">
        <f t="shared" si="4"/>
        <v>0</v>
      </c>
      <c r="R15" s="224"/>
      <c r="S15" s="224"/>
      <c r="T15" s="225">
        <v>0.8</v>
      </c>
      <c r="U15" s="224">
        <f t="shared" si="5"/>
        <v>22.4</v>
      </c>
      <c r="V15" s="226"/>
      <c r="W15" s="226"/>
      <c r="X15" s="226"/>
      <c r="Y15" s="226"/>
      <c r="Z15" s="226"/>
      <c r="AA15" s="226"/>
      <c r="AB15" s="226"/>
      <c r="AC15" s="226"/>
      <c r="AD15" s="226"/>
      <c r="AE15" s="226" t="s">
        <v>1489</v>
      </c>
      <c r="AF15" s="226"/>
      <c r="AG15" s="226"/>
      <c r="AH15" s="226"/>
      <c r="AI15" s="226"/>
      <c r="AJ15" s="226"/>
      <c r="AK15" s="226"/>
      <c r="AL15" s="226"/>
      <c r="AM15" s="226"/>
      <c r="AN15" s="226"/>
      <c r="AO15" s="226"/>
      <c r="AP15" s="226"/>
      <c r="AQ15" s="226"/>
      <c r="AR15" s="226"/>
      <c r="AS15" s="226"/>
      <c r="AT15" s="226"/>
      <c r="AU15" s="226"/>
      <c r="AV15" s="226"/>
      <c r="AW15" s="226"/>
      <c r="AX15" s="226"/>
      <c r="AY15" s="226"/>
      <c r="AZ15" s="226"/>
      <c r="BA15" s="226"/>
      <c r="BB15" s="226"/>
      <c r="BC15" s="226"/>
      <c r="BD15" s="226"/>
      <c r="BE15" s="226"/>
      <c r="BF15" s="226"/>
      <c r="BG15" s="226"/>
      <c r="BH15" s="226"/>
    </row>
    <row r="16" spans="1:60" outlineLevel="1">
      <c r="A16" s="218">
        <v>8</v>
      </c>
      <c r="B16" s="219" t="s">
        <v>1502</v>
      </c>
      <c r="C16" s="220" t="s">
        <v>1503</v>
      </c>
      <c r="D16" s="221" t="s">
        <v>204</v>
      </c>
      <c r="E16" s="222">
        <v>6</v>
      </c>
      <c r="F16" s="223">
        <v>0</v>
      </c>
      <c r="G16" s="223">
        <f t="shared" si="6"/>
        <v>0</v>
      </c>
      <c r="H16" s="223">
        <v>595.97</v>
      </c>
      <c r="I16" s="223">
        <f t="shared" si="0"/>
        <v>3575.82</v>
      </c>
      <c r="J16" s="223">
        <v>425.03</v>
      </c>
      <c r="K16" s="223">
        <f t="shared" si="1"/>
        <v>2550.1799999999998</v>
      </c>
      <c r="L16" s="223">
        <v>21</v>
      </c>
      <c r="M16" s="223">
        <f t="shared" si="2"/>
        <v>0</v>
      </c>
      <c r="N16" s="224">
        <v>2.5200000000000001E-3</v>
      </c>
      <c r="O16" s="224">
        <f t="shared" si="3"/>
        <v>1.512E-2</v>
      </c>
      <c r="P16" s="224">
        <v>0</v>
      </c>
      <c r="Q16" s="224">
        <f t="shared" si="4"/>
        <v>0</v>
      </c>
      <c r="R16" s="224"/>
      <c r="S16" s="224"/>
      <c r="T16" s="225">
        <v>0.8</v>
      </c>
      <c r="U16" s="224">
        <f t="shared" si="5"/>
        <v>4.8</v>
      </c>
      <c r="V16" s="226"/>
      <c r="W16" s="226"/>
      <c r="X16" s="226"/>
      <c r="Y16" s="226"/>
      <c r="Z16" s="226"/>
      <c r="AA16" s="226"/>
      <c r="AB16" s="226"/>
      <c r="AC16" s="226"/>
      <c r="AD16" s="226"/>
      <c r="AE16" s="226" t="s">
        <v>1489</v>
      </c>
      <c r="AF16" s="226"/>
      <c r="AG16" s="226"/>
      <c r="AH16" s="226"/>
      <c r="AI16" s="226"/>
      <c r="AJ16" s="226"/>
      <c r="AK16" s="226"/>
      <c r="AL16" s="226"/>
      <c r="AM16" s="226"/>
      <c r="AN16" s="226"/>
      <c r="AO16" s="226"/>
      <c r="AP16" s="226"/>
      <c r="AQ16" s="226"/>
      <c r="AR16" s="226"/>
      <c r="AS16" s="226"/>
      <c r="AT16" s="226"/>
      <c r="AU16" s="226"/>
      <c r="AV16" s="226"/>
      <c r="AW16" s="226"/>
      <c r="AX16" s="226"/>
      <c r="AY16" s="226"/>
      <c r="AZ16" s="226"/>
      <c r="BA16" s="226"/>
      <c r="BB16" s="226"/>
      <c r="BC16" s="226"/>
      <c r="BD16" s="226"/>
      <c r="BE16" s="226"/>
      <c r="BF16" s="226"/>
      <c r="BG16" s="226"/>
      <c r="BH16" s="226"/>
    </row>
    <row r="17" spans="1:60" outlineLevel="1">
      <c r="A17" s="218">
        <v>9</v>
      </c>
      <c r="B17" s="219" t="s">
        <v>1504</v>
      </c>
      <c r="C17" s="220" t="s">
        <v>1505</v>
      </c>
      <c r="D17" s="221" t="s">
        <v>204</v>
      </c>
      <c r="E17" s="222">
        <v>15</v>
      </c>
      <c r="F17" s="223">
        <v>0</v>
      </c>
      <c r="G17" s="223">
        <f t="shared" si="6"/>
        <v>0</v>
      </c>
      <c r="H17" s="223">
        <v>753.79</v>
      </c>
      <c r="I17" s="223">
        <f t="shared" si="0"/>
        <v>11306.85</v>
      </c>
      <c r="J17" s="223">
        <v>292.21000000000004</v>
      </c>
      <c r="K17" s="223">
        <f t="shared" si="1"/>
        <v>4383.1499999999996</v>
      </c>
      <c r="L17" s="223">
        <v>21</v>
      </c>
      <c r="M17" s="223">
        <f t="shared" si="2"/>
        <v>0</v>
      </c>
      <c r="N17" s="224">
        <v>3.5699999999999998E-3</v>
      </c>
      <c r="O17" s="224">
        <f t="shared" si="3"/>
        <v>5.355E-2</v>
      </c>
      <c r="P17" s="224">
        <v>0</v>
      </c>
      <c r="Q17" s="224">
        <f t="shared" si="4"/>
        <v>0</v>
      </c>
      <c r="R17" s="224"/>
      <c r="S17" s="224"/>
      <c r="T17" s="225">
        <v>0.55000000000000004</v>
      </c>
      <c r="U17" s="224">
        <f t="shared" si="5"/>
        <v>8.25</v>
      </c>
      <c r="V17" s="226"/>
      <c r="W17" s="226"/>
      <c r="X17" s="226"/>
      <c r="Y17" s="226"/>
      <c r="Z17" s="226"/>
      <c r="AA17" s="226"/>
      <c r="AB17" s="226"/>
      <c r="AC17" s="226"/>
      <c r="AD17" s="226"/>
      <c r="AE17" s="226" t="s">
        <v>1489</v>
      </c>
      <c r="AF17" s="226"/>
      <c r="AG17" s="226"/>
      <c r="AH17" s="226"/>
      <c r="AI17" s="226"/>
      <c r="AJ17" s="226"/>
      <c r="AK17" s="226"/>
      <c r="AL17" s="226"/>
      <c r="AM17" s="226"/>
      <c r="AN17" s="226"/>
      <c r="AO17" s="226"/>
      <c r="AP17" s="226"/>
      <c r="AQ17" s="226"/>
      <c r="AR17" s="226"/>
      <c r="AS17" s="226"/>
      <c r="AT17" s="226"/>
      <c r="AU17" s="226"/>
      <c r="AV17" s="226"/>
      <c r="AW17" s="226"/>
      <c r="AX17" s="226"/>
      <c r="AY17" s="226"/>
      <c r="AZ17" s="226"/>
      <c r="BA17" s="226"/>
      <c r="BB17" s="226"/>
      <c r="BC17" s="226"/>
      <c r="BD17" s="226"/>
      <c r="BE17" s="226"/>
      <c r="BF17" s="226"/>
      <c r="BG17" s="226"/>
      <c r="BH17" s="226"/>
    </row>
    <row r="18" spans="1:60" outlineLevel="1">
      <c r="A18" s="218">
        <v>10</v>
      </c>
      <c r="B18" s="219" t="s">
        <v>1506</v>
      </c>
      <c r="C18" s="220" t="s">
        <v>1507</v>
      </c>
      <c r="D18" s="221" t="s">
        <v>182</v>
      </c>
      <c r="E18" s="222">
        <v>1</v>
      </c>
      <c r="F18" s="223">
        <v>0</v>
      </c>
      <c r="G18" s="223">
        <f t="shared" si="6"/>
        <v>0</v>
      </c>
      <c r="H18" s="223">
        <v>815.76</v>
      </c>
      <c r="I18" s="223">
        <f t="shared" si="0"/>
        <v>815.76</v>
      </c>
      <c r="J18" s="223">
        <v>162.24</v>
      </c>
      <c r="K18" s="223">
        <f t="shared" si="1"/>
        <v>162.24</v>
      </c>
      <c r="L18" s="223">
        <v>21</v>
      </c>
      <c r="M18" s="223">
        <f t="shared" si="2"/>
        <v>0</v>
      </c>
      <c r="N18" s="224">
        <v>6.0000000000000002E-5</v>
      </c>
      <c r="O18" s="224">
        <f t="shared" si="3"/>
        <v>6.0000000000000002E-5</v>
      </c>
      <c r="P18" s="224">
        <v>0</v>
      </c>
      <c r="Q18" s="224">
        <f t="shared" si="4"/>
        <v>0</v>
      </c>
      <c r="R18" s="224"/>
      <c r="S18" s="224"/>
      <c r="T18" s="225">
        <v>0.33300000000000002</v>
      </c>
      <c r="U18" s="224">
        <f t="shared" si="5"/>
        <v>0.33</v>
      </c>
      <c r="V18" s="226"/>
      <c r="W18" s="226"/>
      <c r="X18" s="226"/>
      <c r="Y18" s="226"/>
      <c r="Z18" s="226"/>
      <c r="AA18" s="226"/>
      <c r="AB18" s="226"/>
      <c r="AC18" s="226"/>
      <c r="AD18" s="226"/>
      <c r="AE18" s="226" t="s">
        <v>1489</v>
      </c>
      <c r="AF18" s="226"/>
      <c r="AG18" s="226"/>
      <c r="AH18" s="226"/>
      <c r="AI18" s="226"/>
      <c r="AJ18" s="226"/>
      <c r="AK18" s="226"/>
      <c r="AL18" s="226"/>
      <c r="AM18" s="226"/>
      <c r="AN18" s="226"/>
      <c r="AO18" s="226"/>
      <c r="AP18" s="226"/>
      <c r="AQ18" s="226"/>
      <c r="AR18" s="226"/>
      <c r="AS18" s="226"/>
      <c r="AT18" s="226"/>
      <c r="AU18" s="226"/>
      <c r="AV18" s="226"/>
      <c r="AW18" s="226"/>
      <c r="AX18" s="226"/>
      <c r="AY18" s="226"/>
      <c r="AZ18" s="226"/>
      <c r="BA18" s="226"/>
      <c r="BB18" s="226"/>
      <c r="BC18" s="226"/>
      <c r="BD18" s="226"/>
      <c r="BE18" s="226"/>
      <c r="BF18" s="226"/>
      <c r="BG18" s="226"/>
      <c r="BH18" s="226"/>
    </row>
    <row r="19" spans="1:60" outlineLevel="1">
      <c r="A19" s="218">
        <v>11</v>
      </c>
      <c r="B19" s="219" t="s">
        <v>1508</v>
      </c>
      <c r="C19" s="220" t="s">
        <v>1509</v>
      </c>
      <c r="D19" s="221" t="s">
        <v>182</v>
      </c>
      <c r="E19" s="222">
        <v>1</v>
      </c>
      <c r="F19" s="223">
        <v>0</v>
      </c>
      <c r="G19" s="223">
        <f t="shared" si="6"/>
        <v>0</v>
      </c>
      <c r="H19" s="223">
        <v>2124.35</v>
      </c>
      <c r="I19" s="223">
        <f t="shared" si="0"/>
        <v>2124.35</v>
      </c>
      <c r="J19" s="223">
        <v>350.65000000000009</v>
      </c>
      <c r="K19" s="223">
        <f t="shared" si="1"/>
        <v>350.65</v>
      </c>
      <c r="L19" s="223">
        <v>21</v>
      </c>
      <c r="M19" s="223">
        <f t="shared" si="2"/>
        <v>0</v>
      </c>
      <c r="N19" s="224">
        <v>3.6900000000000001E-3</v>
      </c>
      <c r="O19" s="224">
        <f t="shared" si="3"/>
        <v>3.6900000000000001E-3</v>
      </c>
      <c r="P19" s="224">
        <v>0</v>
      </c>
      <c r="Q19" s="224">
        <f t="shared" si="4"/>
        <v>0</v>
      </c>
      <c r="R19" s="224"/>
      <c r="S19" s="224"/>
      <c r="T19" s="225">
        <v>0.66</v>
      </c>
      <c r="U19" s="224">
        <f t="shared" si="5"/>
        <v>0.66</v>
      </c>
      <c r="V19" s="226"/>
      <c r="W19" s="226"/>
      <c r="X19" s="226"/>
      <c r="Y19" s="226"/>
      <c r="Z19" s="226"/>
      <c r="AA19" s="226"/>
      <c r="AB19" s="226"/>
      <c r="AC19" s="226"/>
      <c r="AD19" s="226"/>
      <c r="AE19" s="226" t="s">
        <v>1489</v>
      </c>
      <c r="AF19" s="226"/>
      <c r="AG19" s="226"/>
      <c r="AH19" s="226"/>
      <c r="AI19" s="226"/>
      <c r="AJ19" s="226"/>
      <c r="AK19" s="226"/>
      <c r="AL19" s="226"/>
      <c r="AM19" s="226"/>
      <c r="AN19" s="226"/>
      <c r="AO19" s="226"/>
      <c r="AP19" s="226"/>
      <c r="AQ19" s="226"/>
      <c r="AR19" s="226"/>
      <c r="AS19" s="226"/>
      <c r="AT19" s="226"/>
      <c r="AU19" s="226"/>
      <c r="AV19" s="226"/>
      <c r="AW19" s="226"/>
      <c r="AX19" s="226"/>
      <c r="AY19" s="226"/>
      <c r="AZ19" s="226"/>
      <c r="BA19" s="226"/>
      <c r="BB19" s="226"/>
      <c r="BC19" s="226"/>
      <c r="BD19" s="226"/>
      <c r="BE19" s="226"/>
      <c r="BF19" s="226"/>
      <c r="BG19" s="226"/>
      <c r="BH19" s="226"/>
    </row>
    <row r="20" spans="1:60" outlineLevel="1">
      <c r="A20" s="218">
        <v>12</v>
      </c>
      <c r="B20" s="219" t="s">
        <v>1510</v>
      </c>
      <c r="C20" s="220" t="s">
        <v>1511</v>
      </c>
      <c r="D20" s="221" t="s">
        <v>182</v>
      </c>
      <c r="E20" s="222">
        <v>8</v>
      </c>
      <c r="F20" s="223">
        <v>0</v>
      </c>
      <c r="G20" s="223">
        <f t="shared" si="6"/>
        <v>0</v>
      </c>
      <c r="H20" s="223">
        <v>0</v>
      </c>
      <c r="I20" s="223">
        <f t="shared" si="0"/>
        <v>0</v>
      </c>
      <c r="J20" s="223">
        <v>83.5</v>
      </c>
      <c r="K20" s="223">
        <f t="shared" si="1"/>
        <v>668</v>
      </c>
      <c r="L20" s="223">
        <v>21</v>
      </c>
      <c r="M20" s="223">
        <f t="shared" si="2"/>
        <v>0</v>
      </c>
      <c r="N20" s="224">
        <v>0</v>
      </c>
      <c r="O20" s="224">
        <f t="shared" si="3"/>
        <v>0</v>
      </c>
      <c r="P20" s="224">
        <v>0</v>
      </c>
      <c r="Q20" s="224">
        <f t="shared" si="4"/>
        <v>0</v>
      </c>
      <c r="R20" s="224"/>
      <c r="S20" s="224"/>
      <c r="T20" s="225">
        <v>0.157</v>
      </c>
      <c r="U20" s="224">
        <f t="shared" si="5"/>
        <v>1.26</v>
      </c>
      <c r="V20" s="226"/>
      <c r="W20" s="226"/>
      <c r="X20" s="226"/>
      <c r="Y20" s="226"/>
      <c r="Z20" s="226"/>
      <c r="AA20" s="226"/>
      <c r="AB20" s="226"/>
      <c r="AC20" s="226"/>
      <c r="AD20" s="226"/>
      <c r="AE20" s="226" t="s">
        <v>1489</v>
      </c>
      <c r="AF20" s="226"/>
      <c r="AG20" s="226"/>
      <c r="AH20" s="226"/>
      <c r="AI20" s="226"/>
      <c r="AJ20" s="226"/>
      <c r="AK20" s="226"/>
      <c r="AL20" s="226"/>
      <c r="AM20" s="226"/>
      <c r="AN20" s="226"/>
      <c r="AO20" s="226"/>
      <c r="AP20" s="226"/>
      <c r="AQ20" s="226"/>
      <c r="AR20" s="226"/>
      <c r="AS20" s="226"/>
      <c r="AT20" s="226"/>
      <c r="AU20" s="226"/>
      <c r="AV20" s="226"/>
      <c r="AW20" s="226"/>
      <c r="AX20" s="226"/>
      <c r="AY20" s="226"/>
      <c r="AZ20" s="226"/>
      <c r="BA20" s="226"/>
      <c r="BB20" s="226"/>
      <c r="BC20" s="226"/>
      <c r="BD20" s="226"/>
      <c r="BE20" s="226"/>
      <c r="BF20" s="226"/>
      <c r="BG20" s="226"/>
      <c r="BH20" s="226"/>
    </row>
    <row r="21" spans="1:60" outlineLevel="1">
      <c r="A21" s="218">
        <v>13</v>
      </c>
      <c r="B21" s="219" t="s">
        <v>1506</v>
      </c>
      <c r="C21" s="220" t="s">
        <v>1512</v>
      </c>
      <c r="D21" s="221" t="s">
        <v>182</v>
      </c>
      <c r="E21" s="222">
        <v>2</v>
      </c>
      <c r="F21" s="223">
        <v>0</v>
      </c>
      <c r="G21" s="223">
        <f t="shared" si="6"/>
        <v>0</v>
      </c>
      <c r="H21" s="223">
        <v>815.76</v>
      </c>
      <c r="I21" s="223">
        <f t="shared" si="0"/>
        <v>1631.52</v>
      </c>
      <c r="J21" s="223">
        <v>162.24</v>
      </c>
      <c r="K21" s="223">
        <f t="shared" si="1"/>
        <v>324.48</v>
      </c>
      <c r="L21" s="223">
        <v>21</v>
      </c>
      <c r="M21" s="223">
        <f t="shared" si="2"/>
        <v>0</v>
      </c>
      <c r="N21" s="224">
        <v>6.0000000000000002E-5</v>
      </c>
      <c r="O21" s="224">
        <f t="shared" si="3"/>
        <v>1.2E-4</v>
      </c>
      <c r="P21" s="224">
        <v>0</v>
      </c>
      <c r="Q21" s="224">
        <f t="shared" si="4"/>
        <v>0</v>
      </c>
      <c r="R21" s="224"/>
      <c r="S21" s="224"/>
      <c r="T21" s="225">
        <v>0.33300000000000002</v>
      </c>
      <c r="U21" s="224">
        <f t="shared" si="5"/>
        <v>0.67</v>
      </c>
      <c r="V21" s="226"/>
      <c r="W21" s="226"/>
      <c r="X21" s="226"/>
      <c r="Y21" s="226"/>
      <c r="Z21" s="226"/>
      <c r="AA21" s="226"/>
      <c r="AB21" s="226"/>
      <c r="AC21" s="226"/>
      <c r="AD21" s="226"/>
      <c r="AE21" s="226" t="s">
        <v>1489</v>
      </c>
      <c r="AF21" s="226"/>
      <c r="AG21" s="226"/>
      <c r="AH21" s="226"/>
      <c r="AI21" s="226"/>
      <c r="AJ21" s="226"/>
      <c r="AK21" s="226"/>
      <c r="AL21" s="226"/>
      <c r="AM21" s="226"/>
      <c r="AN21" s="226"/>
      <c r="AO21" s="226"/>
      <c r="AP21" s="226"/>
      <c r="AQ21" s="226"/>
      <c r="AR21" s="226"/>
      <c r="AS21" s="226"/>
      <c r="AT21" s="226"/>
      <c r="AU21" s="226"/>
      <c r="AV21" s="226"/>
      <c r="AW21" s="226"/>
      <c r="AX21" s="226"/>
      <c r="AY21" s="226"/>
      <c r="AZ21" s="226"/>
      <c r="BA21" s="226"/>
      <c r="BB21" s="226"/>
      <c r="BC21" s="226"/>
      <c r="BD21" s="226"/>
      <c r="BE21" s="226"/>
      <c r="BF21" s="226"/>
      <c r="BG21" s="226"/>
      <c r="BH21" s="226"/>
    </row>
    <row r="22" spans="1:60" outlineLevel="1">
      <c r="A22" s="218">
        <v>14</v>
      </c>
      <c r="B22" s="219" t="s">
        <v>1513</v>
      </c>
      <c r="C22" s="220" t="s">
        <v>1514</v>
      </c>
      <c r="D22" s="221" t="s">
        <v>182</v>
      </c>
      <c r="E22" s="222">
        <v>4</v>
      </c>
      <c r="F22" s="223">
        <v>0</v>
      </c>
      <c r="G22" s="223">
        <f t="shared" si="6"/>
        <v>0</v>
      </c>
      <c r="H22" s="223">
        <v>0</v>
      </c>
      <c r="I22" s="223">
        <f t="shared" si="0"/>
        <v>0</v>
      </c>
      <c r="J22" s="223">
        <v>92.5</v>
      </c>
      <c r="K22" s="223">
        <f t="shared" si="1"/>
        <v>370</v>
      </c>
      <c r="L22" s="223">
        <v>21</v>
      </c>
      <c r="M22" s="223">
        <f t="shared" si="2"/>
        <v>0</v>
      </c>
      <c r="N22" s="224">
        <v>0</v>
      </c>
      <c r="O22" s="224">
        <f t="shared" si="3"/>
        <v>0</v>
      </c>
      <c r="P22" s="224">
        <v>0</v>
      </c>
      <c r="Q22" s="224">
        <f t="shared" si="4"/>
        <v>0</v>
      </c>
      <c r="R22" s="224"/>
      <c r="S22" s="224"/>
      <c r="T22" s="225">
        <v>0.17399999999999999</v>
      </c>
      <c r="U22" s="224">
        <f t="shared" si="5"/>
        <v>0.7</v>
      </c>
      <c r="V22" s="226"/>
      <c r="W22" s="226"/>
      <c r="X22" s="226"/>
      <c r="Y22" s="226"/>
      <c r="Z22" s="226"/>
      <c r="AA22" s="226"/>
      <c r="AB22" s="226"/>
      <c r="AC22" s="226"/>
      <c r="AD22" s="226"/>
      <c r="AE22" s="226" t="s">
        <v>1489</v>
      </c>
      <c r="AF22" s="226"/>
      <c r="AG22" s="226"/>
      <c r="AH22" s="226"/>
      <c r="AI22" s="226"/>
      <c r="AJ22" s="226"/>
      <c r="AK22" s="226"/>
      <c r="AL22" s="226"/>
      <c r="AM22" s="226"/>
      <c r="AN22" s="226"/>
      <c r="AO22" s="226"/>
      <c r="AP22" s="226"/>
      <c r="AQ22" s="226"/>
      <c r="AR22" s="226"/>
      <c r="AS22" s="226"/>
      <c r="AT22" s="226"/>
      <c r="AU22" s="226"/>
      <c r="AV22" s="226"/>
      <c r="AW22" s="226"/>
      <c r="AX22" s="226"/>
      <c r="AY22" s="226"/>
      <c r="AZ22" s="226"/>
      <c r="BA22" s="226"/>
      <c r="BB22" s="226"/>
      <c r="BC22" s="226"/>
      <c r="BD22" s="226"/>
      <c r="BE22" s="226"/>
      <c r="BF22" s="226"/>
      <c r="BG22" s="226"/>
      <c r="BH22" s="226"/>
    </row>
    <row r="23" spans="1:60" outlineLevel="1">
      <c r="A23" s="218">
        <v>15</v>
      </c>
      <c r="B23" s="219" t="s">
        <v>1515</v>
      </c>
      <c r="C23" s="220" t="s">
        <v>1516</v>
      </c>
      <c r="D23" s="221" t="s">
        <v>182</v>
      </c>
      <c r="E23" s="222">
        <v>7</v>
      </c>
      <c r="F23" s="223">
        <v>0</v>
      </c>
      <c r="G23" s="223">
        <f t="shared" si="6"/>
        <v>0</v>
      </c>
      <c r="H23" s="223">
        <v>0</v>
      </c>
      <c r="I23" s="223">
        <f t="shared" si="0"/>
        <v>0</v>
      </c>
      <c r="J23" s="223">
        <v>138</v>
      </c>
      <c r="K23" s="223">
        <f t="shared" si="1"/>
        <v>966</v>
      </c>
      <c r="L23" s="223">
        <v>21</v>
      </c>
      <c r="M23" s="223">
        <f t="shared" si="2"/>
        <v>0</v>
      </c>
      <c r="N23" s="224">
        <v>0</v>
      </c>
      <c r="O23" s="224">
        <f t="shared" si="3"/>
        <v>0</v>
      </c>
      <c r="P23" s="224">
        <v>0</v>
      </c>
      <c r="Q23" s="224">
        <f t="shared" si="4"/>
        <v>0</v>
      </c>
      <c r="R23" s="224"/>
      <c r="S23" s="224"/>
      <c r="T23" s="225">
        <v>0.25900000000000001</v>
      </c>
      <c r="U23" s="224">
        <f t="shared" si="5"/>
        <v>1.81</v>
      </c>
      <c r="V23" s="226"/>
      <c r="W23" s="226"/>
      <c r="X23" s="226"/>
      <c r="Y23" s="226"/>
      <c r="Z23" s="226"/>
      <c r="AA23" s="226"/>
      <c r="AB23" s="226"/>
      <c r="AC23" s="226"/>
      <c r="AD23" s="226"/>
      <c r="AE23" s="226" t="s">
        <v>1489</v>
      </c>
      <c r="AF23" s="226"/>
      <c r="AG23" s="226"/>
      <c r="AH23" s="226"/>
      <c r="AI23" s="226"/>
      <c r="AJ23" s="226"/>
      <c r="AK23" s="226"/>
      <c r="AL23" s="226"/>
      <c r="AM23" s="226"/>
      <c r="AN23" s="226"/>
      <c r="AO23" s="226"/>
      <c r="AP23" s="226"/>
      <c r="AQ23" s="226"/>
      <c r="AR23" s="226"/>
      <c r="AS23" s="226"/>
      <c r="AT23" s="226"/>
      <c r="AU23" s="226"/>
      <c r="AV23" s="226"/>
      <c r="AW23" s="226"/>
      <c r="AX23" s="226"/>
      <c r="AY23" s="226"/>
      <c r="AZ23" s="226"/>
      <c r="BA23" s="226"/>
      <c r="BB23" s="226"/>
      <c r="BC23" s="226"/>
      <c r="BD23" s="226"/>
      <c r="BE23" s="226"/>
      <c r="BF23" s="226"/>
      <c r="BG23" s="226"/>
      <c r="BH23" s="226"/>
    </row>
    <row r="24" spans="1:60" outlineLevel="1">
      <c r="A24" s="218">
        <v>16</v>
      </c>
      <c r="B24" s="219" t="s">
        <v>1517</v>
      </c>
      <c r="C24" s="220" t="s">
        <v>1518</v>
      </c>
      <c r="D24" s="221" t="s">
        <v>182</v>
      </c>
      <c r="E24" s="222">
        <v>1</v>
      </c>
      <c r="F24" s="223">
        <v>0</v>
      </c>
      <c r="G24" s="223">
        <f t="shared" si="6"/>
        <v>0</v>
      </c>
      <c r="H24" s="223">
        <v>478.5</v>
      </c>
      <c r="I24" s="223">
        <f t="shared" si="0"/>
        <v>478.5</v>
      </c>
      <c r="J24" s="223">
        <v>0</v>
      </c>
      <c r="K24" s="223">
        <f t="shared" si="1"/>
        <v>0</v>
      </c>
      <c r="L24" s="223">
        <v>21</v>
      </c>
      <c r="M24" s="223">
        <f t="shared" si="2"/>
        <v>0</v>
      </c>
      <c r="N24" s="224">
        <v>9.0000000000000006E-5</v>
      </c>
      <c r="O24" s="224">
        <f t="shared" si="3"/>
        <v>9.0000000000000006E-5</v>
      </c>
      <c r="P24" s="224">
        <v>0</v>
      </c>
      <c r="Q24" s="224">
        <f t="shared" si="4"/>
        <v>0</v>
      </c>
      <c r="R24" s="224"/>
      <c r="S24" s="224"/>
      <c r="T24" s="225">
        <v>0</v>
      </c>
      <c r="U24" s="224">
        <f t="shared" si="5"/>
        <v>0</v>
      </c>
      <c r="V24" s="226"/>
      <c r="W24" s="226"/>
      <c r="X24" s="226"/>
      <c r="Y24" s="226"/>
      <c r="Z24" s="226"/>
      <c r="AA24" s="226"/>
      <c r="AB24" s="226"/>
      <c r="AC24" s="226"/>
      <c r="AD24" s="226"/>
      <c r="AE24" s="226" t="s">
        <v>1519</v>
      </c>
      <c r="AF24" s="226"/>
      <c r="AG24" s="226"/>
      <c r="AH24" s="226"/>
      <c r="AI24" s="226"/>
      <c r="AJ24" s="226"/>
      <c r="AK24" s="226"/>
      <c r="AL24" s="226"/>
      <c r="AM24" s="226"/>
      <c r="AN24" s="226"/>
      <c r="AO24" s="226"/>
      <c r="AP24" s="226"/>
      <c r="AQ24" s="226"/>
      <c r="AR24" s="226"/>
      <c r="AS24" s="226"/>
      <c r="AT24" s="226"/>
      <c r="AU24" s="226"/>
      <c r="AV24" s="226"/>
      <c r="AW24" s="226"/>
      <c r="AX24" s="226"/>
      <c r="AY24" s="226"/>
      <c r="AZ24" s="226"/>
      <c r="BA24" s="226"/>
      <c r="BB24" s="226"/>
      <c r="BC24" s="226"/>
      <c r="BD24" s="226"/>
      <c r="BE24" s="226"/>
      <c r="BF24" s="226"/>
      <c r="BG24" s="226"/>
      <c r="BH24" s="226"/>
    </row>
    <row r="25" spans="1:60" ht="22.5" outlineLevel="1">
      <c r="A25" s="218">
        <v>17</v>
      </c>
      <c r="B25" s="219" t="s">
        <v>1520</v>
      </c>
      <c r="C25" s="220" t="s">
        <v>1521</v>
      </c>
      <c r="D25" s="221" t="s">
        <v>182</v>
      </c>
      <c r="E25" s="222">
        <v>1</v>
      </c>
      <c r="F25" s="223">
        <v>0</v>
      </c>
      <c r="G25" s="223">
        <f t="shared" si="6"/>
        <v>0</v>
      </c>
      <c r="H25" s="223">
        <v>1027</v>
      </c>
      <c r="I25" s="223">
        <f t="shared" si="0"/>
        <v>1027</v>
      </c>
      <c r="J25" s="223">
        <v>0</v>
      </c>
      <c r="K25" s="223">
        <f t="shared" si="1"/>
        <v>0</v>
      </c>
      <c r="L25" s="223">
        <v>21</v>
      </c>
      <c r="M25" s="223">
        <f t="shared" si="2"/>
        <v>0</v>
      </c>
      <c r="N25" s="224">
        <v>2.3000000000000001E-4</v>
      </c>
      <c r="O25" s="224">
        <f t="shared" si="3"/>
        <v>2.3000000000000001E-4</v>
      </c>
      <c r="P25" s="224">
        <v>0</v>
      </c>
      <c r="Q25" s="224">
        <f t="shared" si="4"/>
        <v>0</v>
      </c>
      <c r="R25" s="224"/>
      <c r="S25" s="224"/>
      <c r="T25" s="225">
        <v>0</v>
      </c>
      <c r="U25" s="224">
        <f t="shared" si="5"/>
        <v>0</v>
      </c>
      <c r="V25" s="226"/>
      <c r="W25" s="226"/>
      <c r="X25" s="226"/>
      <c r="Y25" s="226"/>
      <c r="Z25" s="226"/>
      <c r="AA25" s="226"/>
      <c r="AB25" s="226"/>
      <c r="AC25" s="226"/>
      <c r="AD25" s="226"/>
      <c r="AE25" s="226" t="s">
        <v>1519</v>
      </c>
      <c r="AF25" s="226"/>
      <c r="AG25" s="226"/>
      <c r="AH25" s="226"/>
      <c r="AI25" s="226"/>
      <c r="AJ25" s="226"/>
      <c r="AK25" s="226"/>
      <c r="AL25" s="226"/>
      <c r="AM25" s="226"/>
      <c r="AN25" s="226"/>
      <c r="AO25" s="226"/>
      <c r="AP25" s="226"/>
      <c r="AQ25" s="226"/>
      <c r="AR25" s="226"/>
      <c r="AS25" s="226"/>
      <c r="AT25" s="226"/>
      <c r="AU25" s="226"/>
      <c r="AV25" s="226"/>
      <c r="AW25" s="226"/>
      <c r="AX25" s="226"/>
      <c r="AY25" s="226"/>
      <c r="AZ25" s="226"/>
      <c r="BA25" s="226"/>
      <c r="BB25" s="226"/>
      <c r="BC25" s="226"/>
      <c r="BD25" s="226"/>
      <c r="BE25" s="226"/>
      <c r="BF25" s="226"/>
      <c r="BG25" s="226"/>
      <c r="BH25" s="226"/>
    </row>
    <row r="26" spans="1:60" ht="22.5" outlineLevel="1">
      <c r="A26" s="218">
        <v>18</v>
      </c>
      <c r="B26" s="219" t="s">
        <v>1522</v>
      </c>
      <c r="C26" s="220" t="s">
        <v>1523</v>
      </c>
      <c r="D26" s="221" t="s">
        <v>182</v>
      </c>
      <c r="E26" s="222">
        <v>2</v>
      </c>
      <c r="F26" s="223">
        <v>0</v>
      </c>
      <c r="G26" s="223">
        <f t="shared" si="6"/>
        <v>0</v>
      </c>
      <c r="H26" s="223">
        <v>1358</v>
      </c>
      <c r="I26" s="223">
        <f t="shared" si="0"/>
        <v>2716</v>
      </c>
      <c r="J26" s="223">
        <v>0</v>
      </c>
      <c r="K26" s="223">
        <f t="shared" si="1"/>
        <v>0</v>
      </c>
      <c r="L26" s="223">
        <v>21</v>
      </c>
      <c r="M26" s="223">
        <f t="shared" si="2"/>
        <v>0</v>
      </c>
      <c r="N26" s="224">
        <v>7.2000000000000005E-4</v>
      </c>
      <c r="O26" s="224">
        <f t="shared" si="3"/>
        <v>1.4400000000000001E-3</v>
      </c>
      <c r="P26" s="224">
        <v>0</v>
      </c>
      <c r="Q26" s="224">
        <f t="shared" si="4"/>
        <v>0</v>
      </c>
      <c r="R26" s="224"/>
      <c r="S26" s="224"/>
      <c r="T26" s="225">
        <v>0</v>
      </c>
      <c r="U26" s="224">
        <f t="shared" si="5"/>
        <v>0</v>
      </c>
      <c r="V26" s="226"/>
      <c r="W26" s="226"/>
      <c r="X26" s="226"/>
      <c r="Y26" s="226"/>
      <c r="Z26" s="226"/>
      <c r="AA26" s="226"/>
      <c r="AB26" s="226"/>
      <c r="AC26" s="226"/>
      <c r="AD26" s="226"/>
      <c r="AE26" s="226" t="s">
        <v>1519</v>
      </c>
      <c r="AF26" s="226"/>
      <c r="AG26" s="226"/>
      <c r="AH26" s="226"/>
      <c r="AI26" s="226"/>
      <c r="AJ26" s="226"/>
      <c r="AK26" s="226"/>
      <c r="AL26" s="226"/>
      <c r="AM26" s="226"/>
      <c r="AN26" s="226"/>
      <c r="AO26" s="226"/>
      <c r="AP26" s="226"/>
      <c r="AQ26" s="226"/>
      <c r="AR26" s="226"/>
      <c r="AS26" s="226"/>
      <c r="AT26" s="226"/>
      <c r="AU26" s="226"/>
      <c r="AV26" s="226"/>
      <c r="AW26" s="226"/>
      <c r="AX26" s="226"/>
      <c r="AY26" s="226"/>
      <c r="AZ26" s="226"/>
      <c r="BA26" s="226"/>
      <c r="BB26" s="226"/>
      <c r="BC26" s="226"/>
      <c r="BD26" s="226"/>
      <c r="BE26" s="226"/>
      <c r="BF26" s="226"/>
      <c r="BG26" s="226"/>
      <c r="BH26" s="226"/>
    </row>
    <row r="27" spans="1:60" outlineLevel="1">
      <c r="A27" s="218">
        <v>19</v>
      </c>
      <c r="B27" s="219" t="s">
        <v>1508</v>
      </c>
      <c r="C27" s="220" t="s">
        <v>1524</v>
      </c>
      <c r="D27" s="221" t="s">
        <v>182</v>
      </c>
      <c r="E27" s="222">
        <v>1</v>
      </c>
      <c r="F27" s="223">
        <v>0</v>
      </c>
      <c r="G27" s="223">
        <f>E27*F27</f>
        <v>0</v>
      </c>
      <c r="H27" s="223">
        <v>2124.35</v>
      </c>
      <c r="I27" s="223">
        <f t="shared" si="0"/>
        <v>2124.35</v>
      </c>
      <c r="J27" s="223">
        <v>350.65000000000009</v>
      </c>
      <c r="K27" s="223">
        <f t="shared" si="1"/>
        <v>350.65</v>
      </c>
      <c r="L27" s="223">
        <v>21</v>
      </c>
      <c r="M27" s="223">
        <f t="shared" si="2"/>
        <v>0</v>
      </c>
      <c r="N27" s="224">
        <v>3.6900000000000001E-3</v>
      </c>
      <c r="O27" s="224">
        <f t="shared" si="3"/>
        <v>3.6900000000000001E-3</v>
      </c>
      <c r="P27" s="224">
        <v>0</v>
      </c>
      <c r="Q27" s="224">
        <f t="shared" si="4"/>
        <v>0</v>
      </c>
      <c r="R27" s="224"/>
      <c r="S27" s="224"/>
      <c r="T27" s="225">
        <v>0.66</v>
      </c>
      <c r="U27" s="224">
        <f t="shared" si="5"/>
        <v>0.66</v>
      </c>
      <c r="V27" s="226"/>
      <c r="W27" s="226"/>
      <c r="X27" s="226"/>
      <c r="Y27" s="226"/>
      <c r="Z27" s="226"/>
      <c r="AA27" s="226"/>
      <c r="AB27" s="226"/>
      <c r="AC27" s="226"/>
      <c r="AD27" s="226"/>
      <c r="AE27" s="226" t="s">
        <v>1489</v>
      </c>
      <c r="AF27" s="226"/>
      <c r="AG27" s="226"/>
      <c r="AH27" s="226"/>
      <c r="AI27" s="226"/>
      <c r="AJ27" s="226"/>
      <c r="AK27" s="226"/>
      <c r="AL27" s="226"/>
      <c r="AM27" s="226"/>
      <c r="AN27" s="226"/>
      <c r="AO27" s="226"/>
      <c r="AP27" s="226"/>
      <c r="AQ27" s="226"/>
      <c r="AR27" s="226"/>
      <c r="AS27" s="226"/>
      <c r="AT27" s="226"/>
      <c r="AU27" s="226"/>
      <c r="AV27" s="226"/>
      <c r="AW27" s="226"/>
      <c r="AX27" s="226"/>
      <c r="AY27" s="226"/>
      <c r="AZ27" s="226"/>
      <c r="BA27" s="226"/>
      <c r="BB27" s="226"/>
      <c r="BC27" s="226"/>
      <c r="BD27" s="226"/>
      <c r="BE27" s="226"/>
      <c r="BF27" s="226"/>
      <c r="BG27" s="226"/>
      <c r="BH27" s="226"/>
    </row>
    <row r="28" spans="1:60">
      <c r="A28" s="227" t="s">
        <v>1484</v>
      </c>
      <c r="B28" s="228" t="s">
        <v>1021</v>
      </c>
      <c r="C28" s="229" t="s">
        <v>1525</v>
      </c>
      <c r="D28" s="230"/>
      <c r="E28" s="231"/>
      <c r="F28" s="232"/>
      <c r="G28" s="232">
        <f>SUMIF(AE29:AE41,"&lt;&gt;NOR",G29:G41)</f>
        <v>0</v>
      </c>
      <c r="H28" s="232"/>
      <c r="I28" s="232">
        <f>SUM(I29:I41)</f>
        <v>28250.979999999996</v>
      </c>
      <c r="J28" s="232"/>
      <c r="K28" s="232">
        <f>SUM(K29:K41)</f>
        <v>52486.82</v>
      </c>
      <c r="L28" s="232"/>
      <c r="M28" s="232">
        <f>SUM(M29:M41)</f>
        <v>0</v>
      </c>
      <c r="N28" s="233"/>
      <c r="O28" s="233">
        <f>SUM(O29:O41)</f>
        <v>6.613999999999999E-2</v>
      </c>
      <c r="P28" s="233"/>
      <c r="Q28" s="233">
        <f>SUM(Q29:Q41)</f>
        <v>0</v>
      </c>
      <c r="R28" s="233"/>
      <c r="S28" s="233"/>
      <c r="T28" s="234"/>
      <c r="U28" s="233">
        <f>SUM(U29:U41)</f>
        <v>63.84</v>
      </c>
      <c r="AE28" s="199" t="s">
        <v>1486</v>
      </c>
    </row>
    <row r="29" spans="1:60" outlineLevel="1">
      <c r="A29" s="218">
        <v>20</v>
      </c>
      <c r="B29" s="219" t="s">
        <v>1526</v>
      </c>
      <c r="C29" s="220" t="s">
        <v>1527</v>
      </c>
      <c r="D29" s="221" t="s">
        <v>204</v>
      </c>
      <c r="E29" s="222">
        <v>65</v>
      </c>
      <c r="F29" s="223">
        <v>0</v>
      </c>
      <c r="G29" s="223">
        <f>E29*F29</f>
        <v>0</v>
      </c>
      <c r="H29" s="223">
        <v>11.39</v>
      </c>
      <c r="I29" s="223">
        <f t="shared" ref="I29:I41" si="7">ROUND(E29*H29,2)</f>
        <v>740.35</v>
      </c>
      <c r="J29" s="223">
        <v>65.81</v>
      </c>
      <c r="K29" s="223">
        <f t="shared" ref="K29:K41" si="8">ROUND(E29*J29,2)</f>
        <v>4277.6499999999996</v>
      </c>
      <c r="L29" s="223">
        <v>21</v>
      </c>
      <c r="M29" s="223">
        <f t="shared" ref="M29:M41" si="9">G29*(1+L29/100)</f>
        <v>0</v>
      </c>
      <c r="N29" s="224">
        <v>0</v>
      </c>
      <c r="O29" s="224">
        <f t="shared" ref="O29:O41" si="10">ROUND(E29*N29,5)</f>
        <v>0</v>
      </c>
      <c r="P29" s="224">
        <v>0</v>
      </c>
      <c r="Q29" s="224">
        <f t="shared" ref="Q29:Q41" si="11">ROUND(E29*P29,5)</f>
        <v>0</v>
      </c>
      <c r="R29" s="224"/>
      <c r="S29" s="224"/>
      <c r="T29" s="225">
        <v>0.13500000000000001</v>
      </c>
      <c r="U29" s="224">
        <f t="shared" ref="U29:U41" si="12">ROUND(E29*T29,2)</f>
        <v>8.7799999999999994</v>
      </c>
      <c r="V29" s="226"/>
      <c r="W29" s="226"/>
      <c r="X29" s="226"/>
      <c r="Y29" s="226"/>
      <c r="Z29" s="226"/>
      <c r="AA29" s="226"/>
      <c r="AB29" s="226"/>
      <c r="AC29" s="226"/>
      <c r="AD29" s="226"/>
      <c r="AE29" s="226" t="s">
        <v>1489</v>
      </c>
      <c r="AF29" s="226"/>
      <c r="AG29" s="226"/>
      <c r="AH29" s="226"/>
      <c r="AI29" s="226"/>
      <c r="AJ29" s="226"/>
      <c r="AK29" s="226"/>
      <c r="AL29" s="226"/>
      <c r="AM29" s="226"/>
      <c r="AN29" s="226"/>
      <c r="AO29" s="226"/>
      <c r="AP29" s="226"/>
      <c r="AQ29" s="226"/>
      <c r="AR29" s="226"/>
      <c r="AS29" s="226"/>
      <c r="AT29" s="226"/>
      <c r="AU29" s="226"/>
      <c r="AV29" s="226"/>
      <c r="AW29" s="226"/>
      <c r="AX29" s="226"/>
      <c r="AY29" s="226"/>
      <c r="AZ29" s="226"/>
      <c r="BA29" s="226"/>
      <c r="BB29" s="226"/>
      <c r="BC29" s="226"/>
      <c r="BD29" s="226"/>
      <c r="BE29" s="226"/>
      <c r="BF29" s="226"/>
      <c r="BG29" s="226"/>
      <c r="BH29" s="226"/>
    </row>
    <row r="30" spans="1:60" outlineLevel="1">
      <c r="A30" s="218">
        <v>21</v>
      </c>
      <c r="B30" s="219" t="s">
        <v>1528</v>
      </c>
      <c r="C30" s="220" t="s">
        <v>1529</v>
      </c>
      <c r="D30" s="221" t="s">
        <v>204</v>
      </c>
      <c r="E30" s="222">
        <v>49</v>
      </c>
      <c r="F30" s="223">
        <v>0</v>
      </c>
      <c r="G30" s="223">
        <f t="shared" ref="G30:G41" si="13">E30*F30</f>
        <v>0</v>
      </c>
      <c r="H30" s="223">
        <v>20.37</v>
      </c>
      <c r="I30" s="223">
        <f t="shared" si="7"/>
        <v>998.13</v>
      </c>
      <c r="J30" s="223">
        <v>65.83</v>
      </c>
      <c r="K30" s="223">
        <f t="shared" si="8"/>
        <v>3225.67</v>
      </c>
      <c r="L30" s="223">
        <v>21</v>
      </c>
      <c r="M30" s="223">
        <f t="shared" si="9"/>
        <v>0</v>
      </c>
      <c r="N30" s="224">
        <v>2.0000000000000002E-5</v>
      </c>
      <c r="O30" s="224">
        <f t="shared" si="10"/>
        <v>9.7999999999999997E-4</v>
      </c>
      <c r="P30" s="224">
        <v>0</v>
      </c>
      <c r="Q30" s="224">
        <f t="shared" si="11"/>
        <v>0</v>
      </c>
      <c r="R30" s="224"/>
      <c r="S30" s="224"/>
      <c r="T30" s="225">
        <v>0.13500000000000001</v>
      </c>
      <c r="U30" s="224">
        <f t="shared" si="12"/>
        <v>6.62</v>
      </c>
      <c r="V30" s="226"/>
      <c r="W30" s="226"/>
      <c r="X30" s="226"/>
      <c r="Y30" s="226"/>
      <c r="Z30" s="226"/>
      <c r="AA30" s="226"/>
      <c r="AB30" s="226"/>
      <c r="AC30" s="226"/>
      <c r="AD30" s="226"/>
      <c r="AE30" s="226" t="s">
        <v>1489</v>
      </c>
      <c r="AF30" s="226"/>
      <c r="AG30" s="226"/>
      <c r="AH30" s="226"/>
      <c r="AI30" s="226"/>
      <c r="AJ30" s="226"/>
      <c r="AK30" s="226"/>
      <c r="AL30" s="226"/>
      <c r="AM30" s="226"/>
      <c r="AN30" s="226"/>
      <c r="AO30" s="226"/>
      <c r="AP30" s="226"/>
      <c r="AQ30" s="226"/>
      <c r="AR30" s="226"/>
      <c r="AS30" s="226"/>
      <c r="AT30" s="226"/>
      <c r="AU30" s="226"/>
      <c r="AV30" s="226"/>
      <c r="AW30" s="226"/>
      <c r="AX30" s="226"/>
      <c r="AY30" s="226"/>
      <c r="AZ30" s="226"/>
      <c r="BA30" s="226"/>
      <c r="BB30" s="226"/>
      <c r="BC30" s="226"/>
      <c r="BD30" s="226"/>
      <c r="BE30" s="226"/>
      <c r="BF30" s="226"/>
      <c r="BG30" s="226"/>
      <c r="BH30" s="226"/>
    </row>
    <row r="31" spans="1:60" outlineLevel="1">
      <c r="A31" s="218">
        <v>22</v>
      </c>
      <c r="B31" s="219" t="s">
        <v>1530</v>
      </c>
      <c r="C31" s="220" t="s">
        <v>1531</v>
      </c>
      <c r="D31" s="221" t="s">
        <v>204</v>
      </c>
      <c r="E31" s="222">
        <v>114</v>
      </c>
      <c r="F31" s="223">
        <v>0</v>
      </c>
      <c r="G31" s="223">
        <f t="shared" si="13"/>
        <v>0</v>
      </c>
      <c r="H31" s="223">
        <v>0.23</v>
      </c>
      <c r="I31" s="223">
        <f t="shared" si="7"/>
        <v>26.22</v>
      </c>
      <c r="J31" s="223">
        <v>15.469999999999999</v>
      </c>
      <c r="K31" s="223">
        <f t="shared" si="8"/>
        <v>1763.58</v>
      </c>
      <c r="L31" s="223">
        <v>21</v>
      </c>
      <c r="M31" s="223">
        <f t="shared" si="9"/>
        <v>0</v>
      </c>
      <c r="N31" s="224">
        <v>0</v>
      </c>
      <c r="O31" s="224">
        <f t="shared" si="10"/>
        <v>0</v>
      </c>
      <c r="P31" s="224">
        <v>0</v>
      </c>
      <c r="Q31" s="224">
        <f t="shared" si="11"/>
        <v>0</v>
      </c>
      <c r="R31" s="224"/>
      <c r="S31" s="224"/>
      <c r="T31" s="225">
        <v>2.9000000000000001E-2</v>
      </c>
      <c r="U31" s="224">
        <f t="shared" si="12"/>
        <v>3.31</v>
      </c>
      <c r="V31" s="226"/>
      <c r="W31" s="226"/>
      <c r="X31" s="226"/>
      <c r="Y31" s="226"/>
      <c r="Z31" s="226"/>
      <c r="AA31" s="226"/>
      <c r="AB31" s="226"/>
      <c r="AC31" s="226"/>
      <c r="AD31" s="226"/>
      <c r="AE31" s="226" t="s">
        <v>1489</v>
      </c>
      <c r="AF31" s="226"/>
      <c r="AG31" s="226"/>
      <c r="AH31" s="226"/>
      <c r="AI31" s="226"/>
      <c r="AJ31" s="226"/>
      <c r="AK31" s="226"/>
      <c r="AL31" s="226"/>
      <c r="AM31" s="226"/>
      <c r="AN31" s="226"/>
      <c r="AO31" s="226"/>
      <c r="AP31" s="226"/>
      <c r="AQ31" s="226"/>
      <c r="AR31" s="226"/>
      <c r="AS31" s="226"/>
      <c r="AT31" s="226"/>
      <c r="AU31" s="226"/>
      <c r="AV31" s="226"/>
      <c r="AW31" s="226"/>
      <c r="AX31" s="226"/>
      <c r="AY31" s="226"/>
      <c r="AZ31" s="226"/>
      <c r="BA31" s="226"/>
      <c r="BB31" s="226"/>
      <c r="BC31" s="226"/>
      <c r="BD31" s="226"/>
      <c r="BE31" s="226"/>
      <c r="BF31" s="226"/>
      <c r="BG31" s="226"/>
      <c r="BH31" s="226"/>
    </row>
    <row r="32" spans="1:60" outlineLevel="1">
      <c r="A32" s="218">
        <v>23</v>
      </c>
      <c r="B32" s="219" t="s">
        <v>1532</v>
      </c>
      <c r="C32" s="220" t="s">
        <v>1533</v>
      </c>
      <c r="D32" s="221" t="s">
        <v>211</v>
      </c>
      <c r="E32" s="222">
        <v>0.3</v>
      </c>
      <c r="F32" s="223">
        <v>0</v>
      </c>
      <c r="G32" s="223">
        <f t="shared" si="13"/>
        <v>0</v>
      </c>
      <c r="H32" s="223">
        <v>0</v>
      </c>
      <c r="I32" s="223">
        <f t="shared" si="7"/>
        <v>0</v>
      </c>
      <c r="J32" s="223">
        <v>697</v>
      </c>
      <c r="K32" s="223">
        <f t="shared" si="8"/>
        <v>209.1</v>
      </c>
      <c r="L32" s="223">
        <v>21</v>
      </c>
      <c r="M32" s="223">
        <f t="shared" si="9"/>
        <v>0</v>
      </c>
      <c r="N32" s="224">
        <v>0</v>
      </c>
      <c r="O32" s="224">
        <f t="shared" si="10"/>
        <v>0</v>
      </c>
      <c r="P32" s="224">
        <v>0</v>
      </c>
      <c r="Q32" s="224">
        <f t="shared" si="11"/>
        <v>0</v>
      </c>
      <c r="R32" s="224"/>
      <c r="S32" s="224"/>
      <c r="T32" s="225">
        <v>1.327</v>
      </c>
      <c r="U32" s="224">
        <f t="shared" si="12"/>
        <v>0.4</v>
      </c>
      <c r="V32" s="226"/>
      <c r="W32" s="226"/>
      <c r="X32" s="226"/>
      <c r="Y32" s="226"/>
      <c r="Z32" s="226"/>
      <c r="AA32" s="226"/>
      <c r="AB32" s="226"/>
      <c r="AC32" s="226"/>
      <c r="AD32" s="226"/>
      <c r="AE32" s="226" t="s">
        <v>1489</v>
      </c>
      <c r="AF32" s="226"/>
      <c r="AG32" s="226"/>
      <c r="AH32" s="226"/>
      <c r="AI32" s="226"/>
      <c r="AJ32" s="226"/>
      <c r="AK32" s="226"/>
      <c r="AL32" s="226"/>
      <c r="AM32" s="226"/>
      <c r="AN32" s="226"/>
      <c r="AO32" s="226"/>
      <c r="AP32" s="226"/>
      <c r="AQ32" s="226"/>
      <c r="AR32" s="226"/>
      <c r="AS32" s="226"/>
      <c r="AT32" s="226"/>
      <c r="AU32" s="226"/>
      <c r="AV32" s="226"/>
      <c r="AW32" s="226"/>
      <c r="AX32" s="226"/>
      <c r="AY32" s="226"/>
      <c r="AZ32" s="226"/>
      <c r="BA32" s="226"/>
      <c r="BB32" s="226"/>
      <c r="BC32" s="226"/>
      <c r="BD32" s="226"/>
      <c r="BE32" s="226"/>
      <c r="BF32" s="226"/>
      <c r="BG32" s="226"/>
      <c r="BH32" s="226"/>
    </row>
    <row r="33" spans="1:60" ht="22.5" outlineLevel="1">
      <c r="A33" s="218">
        <v>24</v>
      </c>
      <c r="B33" s="219" t="s">
        <v>1534</v>
      </c>
      <c r="C33" s="220" t="s">
        <v>1535</v>
      </c>
      <c r="D33" s="221" t="s">
        <v>204</v>
      </c>
      <c r="E33" s="222">
        <v>114</v>
      </c>
      <c r="F33" s="223">
        <v>0</v>
      </c>
      <c r="G33" s="223">
        <f t="shared" si="13"/>
        <v>0</v>
      </c>
      <c r="H33" s="223">
        <v>1.87</v>
      </c>
      <c r="I33" s="223">
        <f t="shared" si="7"/>
        <v>213.18</v>
      </c>
      <c r="J33" s="223">
        <v>33.03</v>
      </c>
      <c r="K33" s="223">
        <f t="shared" si="8"/>
        <v>3765.42</v>
      </c>
      <c r="L33" s="223">
        <v>21</v>
      </c>
      <c r="M33" s="223">
        <f t="shared" si="9"/>
        <v>0</v>
      </c>
      <c r="N33" s="224">
        <v>1.0000000000000001E-5</v>
      </c>
      <c r="O33" s="224">
        <f t="shared" si="10"/>
        <v>1.14E-3</v>
      </c>
      <c r="P33" s="224">
        <v>0</v>
      </c>
      <c r="Q33" s="224">
        <f t="shared" si="11"/>
        <v>0</v>
      </c>
      <c r="R33" s="224"/>
      <c r="S33" s="224"/>
      <c r="T33" s="225">
        <v>6.2E-2</v>
      </c>
      <c r="U33" s="224">
        <f t="shared" si="12"/>
        <v>7.07</v>
      </c>
      <c r="V33" s="226"/>
      <c r="W33" s="226"/>
      <c r="X33" s="226"/>
      <c r="Y33" s="226"/>
      <c r="Z33" s="226"/>
      <c r="AA33" s="226"/>
      <c r="AB33" s="226"/>
      <c r="AC33" s="226"/>
      <c r="AD33" s="226"/>
      <c r="AE33" s="226" t="s">
        <v>1489</v>
      </c>
      <c r="AF33" s="226"/>
      <c r="AG33" s="226"/>
      <c r="AH33" s="226"/>
      <c r="AI33" s="226"/>
      <c r="AJ33" s="226"/>
      <c r="AK33" s="226"/>
      <c r="AL33" s="226"/>
      <c r="AM33" s="226"/>
      <c r="AN33" s="226"/>
      <c r="AO33" s="226"/>
      <c r="AP33" s="226"/>
      <c r="AQ33" s="226"/>
      <c r="AR33" s="226"/>
      <c r="AS33" s="226"/>
      <c r="AT33" s="226"/>
      <c r="AU33" s="226"/>
      <c r="AV33" s="226"/>
      <c r="AW33" s="226"/>
      <c r="AX33" s="226"/>
      <c r="AY33" s="226"/>
      <c r="AZ33" s="226"/>
      <c r="BA33" s="226"/>
      <c r="BB33" s="226"/>
      <c r="BC33" s="226"/>
      <c r="BD33" s="226"/>
      <c r="BE33" s="226"/>
      <c r="BF33" s="226"/>
      <c r="BG33" s="226"/>
      <c r="BH33" s="226"/>
    </row>
    <row r="34" spans="1:60" ht="22.5" outlineLevel="1">
      <c r="A34" s="218">
        <v>25</v>
      </c>
      <c r="B34" s="219" t="s">
        <v>1536</v>
      </c>
      <c r="C34" s="220" t="s">
        <v>1537</v>
      </c>
      <c r="D34" s="221" t="s">
        <v>204</v>
      </c>
      <c r="E34" s="222">
        <v>42</v>
      </c>
      <c r="F34" s="223">
        <v>0</v>
      </c>
      <c r="G34" s="223">
        <f t="shared" si="13"/>
        <v>0</v>
      </c>
      <c r="H34" s="223">
        <v>144.24</v>
      </c>
      <c r="I34" s="223">
        <f t="shared" si="7"/>
        <v>6058.08</v>
      </c>
      <c r="J34" s="223">
        <v>159.26</v>
      </c>
      <c r="K34" s="223">
        <f t="shared" si="8"/>
        <v>6688.92</v>
      </c>
      <c r="L34" s="223">
        <v>21</v>
      </c>
      <c r="M34" s="223">
        <f t="shared" si="9"/>
        <v>0</v>
      </c>
      <c r="N34" s="224">
        <v>4.2999999999999999E-4</v>
      </c>
      <c r="O34" s="224">
        <f t="shared" si="10"/>
        <v>1.806E-2</v>
      </c>
      <c r="P34" s="224">
        <v>0</v>
      </c>
      <c r="Q34" s="224">
        <f t="shared" si="11"/>
        <v>0</v>
      </c>
      <c r="R34" s="224"/>
      <c r="S34" s="224"/>
      <c r="T34" s="225">
        <v>0.27889999999999998</v>
      </c>
      <c r="U34" s="224">
        <f t="shared" si="12"/>
        <v>11.71</v>
      </c>
      <c r="V34" s="226"/>
      <c r="W34" s="226"/>
      <c r="X34" s="226"/>
      <c r="Y34" s="226"/>
      <c r="Z34" s="226"/>
      <c r="AA34" s="226"/>
      <c r="AB34" s="226"/>
      <c r="AC34" s="226"/>
      <c r="AD34" s="226"/>
      <c r="AE34" s="226" t="s">
        <v>1489</v>
      </c>
      <c r="AF34" s="226"/>
      <c r="AG34" s="226"/>
      <c r="AH34" s="226"/>
      <c r="AI34" s="226"/>
      <c r="AJ34" s="226"/>
      <c r="AK34" s="226"/>
      <c r="AL34" s="226"/>
      <c r="AM34" s="226"/>
      <c r="AN34" s="226"/>
      <c r="AO34" s="226"/>
      <c r="AP34" s="226"/>
      <c r="AQ34" s="226"/>
      <c r="AR34" s="226"/>
      <c r="AS34" s="226"/>
      <c r="AT34" s="226"/>
      <c r="AU34" s="226"/>
      <c r="AV34" s="226"/>
      <c r="AW34" s="226"/>
      <c r="AX34" s="226"/>
      <c r="AY34" s="226"/>
      <c r="AZ34" s="226"/>
      <c r="BA34" s="226"/>
      <c r="BB34" s="226"/>
      <c r="BC34" s="226"/>
      <c r="BD34" s="226"/>
      <c r="BE34" s="226"/>
      <c r="BF34" s="226"/>
      <c r="BG34" s="226"/>
      <c r="BH34" s="226"/>
    </row>
    <row r="35" spans="1:60" ht="22.5" outlineLevel="1">
      <c r="A35" s="218">
        <v>26</v>
      </c>
      <c r="B35" s="219" t="s">
        <v>1538</v>
      </c>
      <c r="C35" s="220" t="s">
        <v>1539</v>
      </c>
      <c r="D35" s="221" t="s">
        <v>204</v>
      </c>
      <c r="E35" s="222">
        <v>49</v>
      </c>
      <c r="F35" s="223">
        <v>0</v>
      </c>
      <c r="G35" s="223">
        <f t="shared" si="13"/>
        <v>0</v>
      </c>
      <c r="H35" s="223">
        <v>199.63</v>
      </c>
      <c r="I35" s="223">
        <f t="shared" si="7"/>
        <v>9781.8700000000008</v>
      </c>
      <c r="J35" s="223">
        <v>169.87</v>
      </c>
      <c r="K35" s="223">
        <f t="shared" si="8"/>
        <v>8323.6299999999992</v>
      </c>
      <c r="L35" s="223">
        <v>21</v>
      </c>
      <c r="M35" s="223">
        <f t="shared" si="9"/>
        <v>0</v>
      </c>
      <c r="N35" s="224">
        <v>5.2999999999999998E-4</v>
      </c>
      <c r="O35" s="224">
        <f t="shared" si="10"/>
        <v>2.597E-2</v>
      </c>
      <c r="P35" s="224">
        <v>0</v>
      </c>
      <c r="Q35" s="224">
        <f t="shared" si="11"/>
        <v>0</v>
      </c>
      <c r="R35" s="224"/>
      <c r="S35" s="224"/>
      <c r="T35" s="225">
        <v>0.29730000000000001</v>
      </c>
      <c r="U35" s="224">
        <f t="shared" si="12"/>
        <v>14.57</v>
      </c>
      <c r="V35" s="226"/>
      <c r="W35" s="226"/>
      <c r="X35" s="226"/>
      <c r="Y35" s="226"/>
      <c r="Z35" s="226"/>
      <c r="AA35" s="226"/>
      <c r="AB35" s="226"/>
      <c r="AC35" s="226"/>
      <c r="AD35" s="226"/>
      <c r="AE35" s="226" t="s">
        <v>1489</v>
      </c>
      <c r="AF35" s="226"/>
      <c r="AG35" s="226"/>
      <c r="AH35" s="226"/>
      <c r="AI35" s="226"/>
      <c r="AJ35" s="226"/>
      <c r="AK35" s="226"/>
      <c r="AL35" s="226"/>
      <c r="AM35" s="226"/>
      <c r="AN35" s="226"/>
      <c r="AO35" s="226"/>
      <c r="AP35" s="226"/>
      <c r="AQ35" s="226"/>
      <c r="AR35" s="226"/>
      <c r="AS35" s="226"/>
      <c r="AT35" s="226"/>
      <c r="AU35" s="226"/>
      <c r="AV35" s="226"/>
      <c r="AW35" s="226"/>
      <c r="AX35" s="226"/>
      <c r="AY35" s="226"/>
      <c r="AZ35" s="226"/>
      <c r="BA35" s="226"/>
      <c r="BB35" s="226"/>
      <c r="BC35" s="226"/>
      <c r="BD35" s="226"/>
      <c r="BE35" s="226"/>
      <c r="BF35" s="226"/>
      <c r="BG35" s="226"/>
      <c r="BH35" s="226"/>
    </row>
    <row r="36" spans="1:60" ht="22.5" outlineLevel="1">
      <c r="A36" s="218">
        <v>27</v>
      </c>
      <c r="B36" s="219" t="s">
        <v>1540</v>
      </c>
      <c r="C36" s="220" t="s">
        <v>1541</v>
      </c>
      <c r="D36" s="221" t="s">
        <v>204</v>
      </c>
      <c r="E36" s="222">
        <v>18</v>
      </c>
      <c r="F36" s="223">
        <v>0</v>
      </c>
      <c r="G36" s="223">
        <f t="shared" si="13"/>
        <v>0</v>
      </c>
      <c r="H36" s="223">
        <v>306.45999999999998</v>
      </c>
      <c r="I36" s="223">
        <f t="shared" si="7"/>
        <v>5516.28</v>
      </c>
      <c r="J36" s="223">
        <v>189.54000000000002</v>
      </c>
      <c r="K36" s="223">
        <f t="shared" si="8"/>
        <v>3411.72</v>
      </c>
      <c r="L36" s="223">
        <v>21</v>
      </c>
      <c r="M36" s="223">
        <f t="shared" si="9"/>
        <v>0</v>
      </c>
      <c r="N36" s="224">
        <v>7.2999999999999996E-4</v>
      </c>
      <c r="O36" s="224">
        <f t="shared" si="10"/>
        <v>1.3140000000000001E-2</v>
      </c>
      <c r="P36" s="224">
        <v>0</v>
      </c>
      <c r="Q36" s="224">
        <f t="shared" si="11"/>
        <v>0</v>
      </c>
      <c r="R36" s="224"/>
      <c r="S36" s="224"/>
      <c r="T36" s="225">
        <v>0.33279999999999998</v>
      </c>
      <c r="U36" s="224">
        <f t="shared" si="12"/>
        <v>5.99</v>
      </c>
      <c r="V36" s="226"/>
      <c r="W36" s="226"/>
      <c r="X36" s="226"/>
      <c r="Y36" s="226"/>
      <c r="Z36" s="226"/>
      <c r="AA36" s="226"/>
      <c r="AB36" s="226"/>
      <c r="AC36" s="226"/>
      <c r="AD36" s="226"/>
      <c r="AE36" s="226" t="s">
        <v>1489</v>
      </c>
      <c r="AF36" s="226"/>
      <c r="AG36" s="226"/>
      <c r="AH36" s="226"/>
      <c r="AI36" s="226"/>
      <c r="AJ36" s="226"/>
      <c r="AK36" s="226"/>
      <c r="AL36" s="226"/>
      <c r="AM36" s="226"/>
      <c r="AN36" s="226"/>
      <c r="AO36" s="226"/>
      <c r="AP36" s="226"/>
      <c r="AQ36" s="226"/>
      <c r="AR36" s="226"/>
      <c r="AS36" s="226"/>
      <c r="AT36" s="226"/>
      <c r="AU36" s="226"/>
      <c r="AV36" s="226"/>
      <c r="AW36" s="226"/>
      <c r="AX36" s="226"/>
      <c r="AY36" s="226"/>
      <c r="AZ36" s="226"/>
      <c r="BA36" s="226"/>
      <c r="BB36" s="226"/>
      <c r="BC36" s="226"/>
      <c r="BD36" s="226"/>
      <c r="BE36" s="226"/>
      <c r="BF36" s="226"/>
      <c r="BG36" s="226"/>
      <c r="BH36" s="226"/>
    </row>
    <row r="37" spans="1:60" outlineLevel="1">
      <c r="A37" s="218">
        <v>28</v>
      </c>
      <c r="B37" s="219" t="s">
        <v>1542</v>
      </c>
      <c r="C37" s="220" t="s">
        <v>1543</v>
      </c>
      <c r="D37" s="221" t="s">
        <v>204</v>
      </c>
      <c r="E37" s="222">
        <v>5</v>
      </c>
      <c r="F37" s="223">
        <v>0</v>
      </c>
      <c r="G37" s="223">
        <f t="shared" si="13"/>
        <v>0</v>
      </c>
      <c r="H37" s="223">
        <v>200.96</v>
      </c>
      <c r="I37" s="223">
        <f t="shared" si="7"/>
        <v>1004.8</v>
      </c>
      <c r="J37" s="223">
        <v>379.03999999999996</v>
      </c>
      <c r="K37" s="223">
        <f t="shared" si="8"/>
        <v>1895.2</v>
      </c>
      <c r="L37" s="223">
        <v>21</v>
      </c>
      <c r="M37" s="223">
        <f t="shared" si="9"/>
        <v>0</v>
      </c>
      <c r="N37" s="224">
        <v>5.9000000000000003E-4</v>
      </c>
      <c r="O37" s="224">
        <f t="shared" si="10"/>
        <v>2.9499999999999999E-3</v>
      </c>
      <c r="P37" s="224">
        <v>0</v>
      </c>
      <c r="Q37" s="224">
        <f t="shared" si="11"/>
        <v>0</v>
      </c>
      <c r="R37" s="224"/>
      <c r="S37" s="224"/>
      <c r="T37" s="225">
        <v>0.755</v>
      </c>
      <c r="U37" s="224">
        <f t="shared" si="12"/>
        <v>3.78</v>
      </c>
      <c r="V37" s="226"/>
      <c r="W37" s="226"/>
      <c r="X37" s="226"/>
      <c r="Y37" s="226"/>
      <c r="Z37" s="226"/>
      <c r="AA37" s="226"/>
      <c r="AB37" s="226"/>
      <c r="AC37" s="226"/>
      <c r="AD37" s="226"/>
      <c r="AE37" s="226" t="s">
        <v>1489</v>
      </c>
      <c r="AF37" s="226"/>
      <c r="AG37" s="226"/>
      <c r="AH37" s="226"/>
      <c r="AI37" s="226"/>
      <c r="AJ37" s="226"/>
      <c r="AK37" s="226"/>
      <c r="AL37" s="226"/>
      <c r="AM37" s="226"/>
      <c r="AN37" s="226"/>
      <c r="AO37" s="226"/>
      <c r="AP37" s="226"/>
      <c r="AQ37" s="226"/>
      <c r="AR37" s="226"/>
      <c r="AS37" s="226"/>
      <c r="AT37" s="226"/>
      <c r="AU37" s="226"/>
      <c r="AV37" s="226"/>
      <c r="AW37" s="226"/>
      <c r="AX37" s="226"/>
      <c r="AY37" s="226"/>
      <c r="AZ37" s="226"/>
      <c r="BA37" s="226"/>
      <c r="BB37" s="226"/>
      <c r="BC37" s="226"/>
      <c r="BD37" s="226"/>
      <c r="BE37" s="226"/>
      <c r="BF37" s="226"/>
      <c r="BG37" s="226"/>
      <c r="BH37" s="226"/>
    </row>
    <row r="38" spans="1:60" ht="22.5" outlineLevel="1">
      <c r="A38" s="218">
        <v>29</v>
      </c>
      <c r="B38" s="219" t="s">
        <v>1544</v>
      </c>
      <c r="C38" s="220" t="s">
        <v>1545</v>
      </c>
      <c r="D38" s="221" t="s">
        <v>182</v>
      </c>
      <c r="E38" s="222">
        <v>1</v>
      </c>
      <c r="F38" s="223">
        <v>0</v>
      </c>
      <c r="G38" s="223">
        <f t="shared" si="13"/>
        <v>0</v>
      </c>
      <c r="H38" s="223">
        <v>2454.35</v>
      </c>
      <c r="I38" s="223">
        <f t="shared" si="7"/>
        <v>2454.35</v>
      </c>
      <c r="J38" s="223">
        <v>265.65000000000009</v>
      </c>
      <c r="K38" s="223">
        <f t="shared" si="8"/>
        <v>265.64999999999998</v>
      </c>
      <c r="L38" s="223">
        <v>21</v>
      </c>
      <c r="M38" s="223">
        <f t="shared" si="9"/>
        <v>0</v>
      </c>
      <c r="N38" s="224">
        <v>1.8E-3</v>
      </c>
      <c r="O38" s="224">
        <f t="shared" si="10"/>
        <v>1.8E-3</v>
      </c>
      <c r="P38" s="224">
        <v>0</v>
      </c>
      <c r="Q38" s="224">
        <f t="shared" si="11"/>
        <v>0</v>
      </c>
      <c r="R38" s="224"/>
      <c r="S38" s="224"/>
      <c r="T38" s="225">
        <v>0.5</v>
      </c>
      <c r="U38" s="224">
        <f t="shared" si="12"/>
        <v>0.5</v>
      </c>
      <c r="V38" s="226"/>
      <c r="W38" s="226"/>
      <c r="X38" s="226"/>
      <c r="Y38" s="226"/>
      <c r="Z38" s="226"/>
      <c r="AA38" s="226"/>
      <c r="AB38" s="226"/>
      <c r="AC38" s="226"/>
      <c r="AD38" s="226"/>
      <c r="AE38" s="226" t="s">
        <v>1489</v>
      </c>
      <c r="AF38" s="226"/>
      <c r="AG38" s="226"/>
      <c r="AH38" s="226"/>
      <c r="AI38" s="226"/>
      <c r="AJ38" s="226"/>
      <c r="AK38" s="226"/>
      <c r="AL38" s="226"/>
      <c r="AM38" s="226"/>
      <c r="AN38" s="226"/>
      <c r="AO38" s="226"/>
      <c r="AP38" s="226"/>
      <c r="AQ38" s="226"/>
      <c r="AR38" s="226"/>
      <c r="AS38" s="226"/>
      <c r="AT38" s="226"/>
      <c r="AU38" s="226"/>
      <c r="AV38" s="226"/>
      <c r="AW38" s="226"/>
      <c r="AX38" s="226"/>
      <c r="AY38" s="226"/>
      <c r="AZ38" s="226"/>
      <c r="BA38" s="226"/>
      <c r="BB38" s="226"/>
      <c r="BC38" s="226"/>
      <c r="BD38" s="226"/>
      <c r="BE38" s="226"/>
      <c r="BF38" s="226"/>
      <c r="BG38" s="226"/>
      <c r="BH38" s="226"/>
    </row>
    <row r="39" spans="1:60" outlineLevel="1">
      <c r="A39" s="218">
        <v>30</v>
      </c>
      <c r="B39" s="219" t="s">
        <v>1546</v>
      </c>
      <c r="C39" s="220" t="s">
        <v>1547</v>
      </c>
      <c r="D39" s="221" t="s">
        <v>1548</v>
      </c>
      <c r="E39" s="222">
        <v>1</v>
      </c>
      <c r="F39" s="223">
        <v>0</v>
      </c>
      <c r="G39" s="223">
        <f t="shared" si="13"/>
        <v>0</v>
      </c>
      <c r="H39" s="223">
        <v>306.45999999999998</v>
      </c>
      <c r="I39" s="223">
        <f t="shared" si="7"/>
        <v>306.45999999999998</v>
      </c>
      <c r="J39" s="223">
        <v>11883.54</v>
      </c>
      <c r="K39" s="223">
        <f t="shared" si="8"/>
        <v>11883.54</v>
      </c>
      <c r="L39" s="223">
        <v>21</v>
      </c>
      <c r="M39" s="223">
        <f t="shared" si="9"/>
        <v>0</v>
      </c>
      <c r="N39" s="224">
        <v>7.2999999999999996E-4</v>
      </c>
      <c r="O39" s="224">
        <f t="shared" si="10"/>
        <v>7.2999999999999996E-4</v>
      </c>
      <c r="P39" s="224">
        <v>0</v>
      </c>
      <c r="Q39" s="224">
        <f t="shared" si="11"/>
        <v>0</v>
      </c>
      <c r="R39" s="224"/>
      <c r="S39" s="224"/>
      <c r="T39" s="225">
        <v>0.33279999999999998</v>
      </c>
      <c r="U39" s="224">
        <f t="shared" si="12"/>
        <v>0.33</v>
      </c>
      <c r="V39" s="226"/>
      <c r="W39" s="226"/>
      <c r="X39" s="226"/>
      <c r="Y39" s="226"/>
      <c r="Z39" s="226"/>
      <c r="AA39" s="226"/>
      <c r="AB39" s="226"/>
      <c r="AC39" s="226"/>
      <c r="AD39" s="226"/>
      <c r="AE39" s="226" t="s">
        <v>1489</v>
      </c>
      <c r="AF39" s="226"/>
      <c r="AG39" s="226"/>
      <c r="AH39" s="226"/>
      <c r="AI39" s="226"/>
      <c r="AJ39" s="226"/>
      <c r="AK39" s="226"/>
      <c r="AL39" s="226"/>
      <c r="AM39" s="226"/>
      <c r="AN39" s="226"/>
      <c r="AO39" s="226"/>
      <c r="AP39" s="226"/>
      <c r="AQ39" s="226"/>
      <c r="AR39" s="226"/>
      <c r="AS39" s="226"/>
      <c r="AT39" s="226"/>
      <c r="AU39" s="226"/>
      <c r="AV39" s="226"/>
      <c r="AW39" s="226"/>
      <c r="AX39" s="226"/>
      <c r="AY39" s="226"/>
      <c r="AZ39" s="226"/>
      <c r="BA39" s="226"/>
      <c r="BB39" s="226"/>
      <c r="BC39" s="226"/>
      <c r="BD39" s="226"/>
      <c r="BE39" s="226"/>
      <c r="BF39" s="226"/>
      <c r="BG39" s="226"/>
      <c r="BH39" s="226"/>
    </row>
    <row r="40" spans="1:60" ht="22.5" outlineLevel="1">
      <c r="A40" s="218">
        <v>31</v>
      </c>
      <c r="B40" s="219" t="s">
        <v>1546</v>
      </c>
      <c r="C40" s="220" t="s">
        <v>1549</v>
      </c>
      <c r="D40" s="221" t="s">
        <v>1548</v>
      </c>
      <c r="E40" s="222">
        <v>1</v>
      </c>
      <c r="F40" s="223">
        <v>0</v>
      </c>
      <c r="G40" s="223">
        <f t="shared" si="13"/>
        <v>0</v>
      </c>
      <c r="H40" s="223">
        <v>306.45999999999998</v>
      </c>
      <c r="I40" s="223">
        <f t="shared" si="7"/>
        <v>306.45999999999998</v>
      </c>
      <c r="J40" s="223">
        <v>6535.54</v>
      </c>
      <c r="K40" s="223">
        <f t="shared" si="8"/>
        <v>6535.54</v>
      </c>
      <c r="L40" s="223">
        <v>21</v>
      </c>
      <c r="M40" s="223">
        <f t="shared" si="9"/>
        <v>0</v>
      </c>
      <c r="N40" s="224">
        <v>7.2999999999999996E-4</v>
      </c>
      <c r="O40" s="224">
        <f t="shared" si="10"/>
        <v>7.2999999999999996E-4</v>
      </c>
      <c r="P40" s="224">
        <v>0</v>
      </c>
      <c r="Q40" s="224">
        <f t="shared" si="11"/>
        <v>0</v>
      </c>
      <c r="R40" s="224"/>
      <c r="S40" s="224"/>
      <c r="T40" s="225">
        <v>0.33279999999999998</v>
      </c>
      <c r="U40" s="224">
        <f t="shared" si="12"/>
        <v>0.33</v>
      </c>
      <c r="V40" s="226"/>
      <c r="W40" s="226"/>
      <c r="X40" s="226"/>
      <c r="Y40" s="226"/>
      <c r="Z40" s="226"/>
      <c r="AA40" s="226"/>
      <c r="AB40" s="226"/>
      <c r="AC40" s="226"/>
      <c r="AD40" s="226"/>
      <c r="AE40" s="226" t="s">
        <v>1489</v>
      </c>
      <c r="AF40" s="226"/>
      <c r="AG40" s="226"/>
      <c r="AH40" s="226"/>
      <c r="AI40" s="226"/>
      <c r="AJ40" s="226"/>
      <c r="AK40" s="226"/>
      <c r="AL40" s="226"/>
      <c r="AM40" s="226"/>
      <c r="AN40" s="226"/>
      <c r="AO40" s="226"/>
      <c r="AP40" s="226"/>
      <c r="AQ40" s="226"/>
      <c r="AR40" s="226"/>
      <c r="AS40" s="226"/>
      <c r="AT40" s="226"/>
      <c r="AU40" s="226"/>
      <c r="AV40" s="226"/>
      <c r="AW40" s="226"/>
      <c r="AX40" s="226"/>
      <c r="AY40" s="226"/>
      <c r="AZ40" s="226"/>
      <c r="BA40" s="226"/>
      <c r="BB40" s="226"/>
      <c r="BC40" s="226"/>
      <c r="BD40" s="226"/>
      <c r="BE40" s="226"/>
      <c r="BF40" s="226"/>
      <c r="BG40" s="226"/>
      <c r="BH40" s="226"/>
    </row>
    <row r="41" spans="1:60" ht="22.5" outlineLevel="1">
      <c r="A41" s="218">
        <v>32</v>
      </c>
      <c r="B41" s="219" t="s">
        <v>1550</v>
      </c>
      <c r="C41" s="220" t="s">
        <v>1551</v>
      </c>
      <c r="D41" s="221" t="s">
        <v>182</v>
      </c>
      <c r="E41" s="222">
        <v>2</v>
      </c>
      <c r="F41" s="223">
        <v>0</v>
      </c>
      <c r="G41" s="223">
        <f t="shared" si="13"/>
        <v>0</v>
      </c>
      <c r="H41" s="223">
        <v>422.4</v>
      </c>
      <c r="I41" s="223">
        <f t="shared" si="7"/>
        <v>844.8</v>
      </c>
      <c r="J41" s="223">
        <v>120.60000000000002</v>
      </c>
      <c r="K41" s="223">
        <f t="shared" si="8"/>
        <v>241.2</v>
      </c>
      <c r="L41" s="223">
        <v>21</v>
      </c>
      <c r="M41" s="223">
        <f t="shared" si="9"/>
        <v>0</v>
      </c>
      <c r="N41" s="224">
        <v>3.2000000000000003E-4</v>
      </c>
      <c r="O41" s="224">
        <f t="shared" si="10"/>
        <v>6.4000000000000005E-4</v>
      </c>
      <c r="P41" s="224">
        <v>0</v>
      </c>
      <c r="Q41" s="224">
        <f t="shared" si="11"/>
        <v>0</v>
      </c>
      <c r="R41" s="224"/>
      <c r="S41" s="224"/>
      <c r="T41" s="225">
        <v>0.22700000000000001</v>
      </c>
      <c r="U41" s="224">
        <f t="shared" si="12"/>
        <v>0.45</v>
      </c>
      <c r="V41" s="226"/>
      <c r="W41" s="226"/>
      <c r="X41" s="226"/>
      <c r="Y41" s="226"/>
      <c r="Z41" s="226"/>
      <c r="AA41" s="226"/>
      <c r="AB41" s="226"/>
      <c r="AC41" s="226"/>
      <c r="AD41" s="226"/>
      <c r="AE41" s="226" t="s">
        <v>1489</v>
      </c>
      <c r="AF41" s="226"/>
      <c r="AG41" s="226"/>
      <c r="AH41" s="226"/>
      <c r="AI41" s="226"/>
      <c r="AJ41" s="226"/>
      <c r="AK41" s="226"/>
      <c r="AL41" s="226"/>
      <c r="AM41" s="226"/>
      <c r="AN41" s="226"/>
      <c r="AO41" s="226"/>
      <c r="AP41" s="226"/>
      <c r="AQ41" s="226"/>
      <c r="AR41" s="226"/>
      <c r="AS41" s="226"/>
      <c r="AT41" s="226"/>
      <c r="AU41" s="226"/>
      <c r="AV41" s="226"/>
      <c r="AW41" s="226"/>
      <c r="AX41" s="226"/>
      <c r="AY41" s="226"/>
      <c r="AZ41" s="226"/>
      <c r="BA41" s="226"/>
      <c r="BB41" s="226"/>
      <c r="BC41" s="226"/>
      <c r="BD41" s="226"/>
      <c r="BE41" s="226"/>
      <c r="BF41" s="226"/>
      <c r="BG41" s="226"/>
      <c r="BH41" s="226"/>
    </row>
    <row r="42" spans="1:60">
      <c r="A42" s="227" t="s">
        <v>1484</v>
      </c>
      <c r="B42" s="228" t="s">
        <v>1027</v>
      </c>
      <c r="C42" s="229" t="s">
        <v>1552</v>
      </c>
      <c r="D42" s="230"/>
      <c r="E42" s="231"/>
      <c r="F42" s="232"/>
      <c r="G42" s="232">
        <f>SUMIF(AE43:AE60,"&lt;&gt;NOR",G43:G60)</f>
        <v>0</v>
      </c>
      <c r="H42" s="232"/>
      <c r="I42" s="232">
        <f>SUM(I43:I60)</f>
        <v>341804.05000000005</v>
      </c>
      <c r="J42" s="232"/>
      <c r="K42" s="232">
        <f>SUM(K43:K60)</f>
        <v>16314.95</v>
      </c>
      <c r="L42" s="232"/>
      <c r="M42" s="232">
        <f>SUM(M43:M60)</f>
        <v>0</v>
      </c>
      <c r="N42" s="233"/>
      <c r="O42" s="233">
        <f>SUM(O43:O60)</f>
        <v>0.24266999999999997</v>
      </c>
      <c r="P42" s="233"/>
      <c r="Q42" s="233">
        <f>SUM(Q43:Q60)</f>
        <v>0</v>
      </c>
      <c r="R42" s="233"/>
      <c r="S42" s="233"/>
      <c r="T42" s="234"/>
      <c r="U42" s="233">
        <f>SUM(U43:U60)</f>
        <v>30.450000000000003</v>
      </c>
      <c r="AE42" s="199" t="s">
        <v>1486</v>
      </c>
    </row>
    <row r="43" spans="1:60" ht="22.5" outlineLevel="1">
      <c r="A43" s="218">
        <v>33</v>
      </c>
      <c r="B43" s="219" t="s">
        <v>1553</v>
      </c>
      <c r="C43" s="220" t="s">
        <v>1554</v>
      </c>
      <c r="D43" s="221" t="s">
        <v>182</v>
      </c>
      <c r="E43" s="222">
        <v>6</v>
      </c>
      <c r="F43" s="223">
        <v>0</v>
      </c>
      <c r="G43" s="223">
        <f>E43*F43</f>
        <v>0</v>
      </c>
      <c r="H43" s="223">
        <v>2665</v>
      </c>
      <c r="I43" s="223">
        <f t="shared" ref="I43:I60" si="14">ROUND(E43*H43,2)</f>
        <v>15990</v>
      </c>
      <c r="J43" s="223">
        <v>0</v>
      </c>
      <c r="K43" s="223">
        <f t="shared" ref="K43:K60" si="15">ROUND(E43*J43,2)</f>
        <v>0</v>
      </c>
      <c r="L43" s="223">
        <v>21</v>
      </c>
      <c r="M43" s="223">
        <f t="shared" ref="M43:M60" si="16">G43*(1+L43/100)</f>
        <v>0</v>
      </c>
      <c r="N43" s="224">
        <v>9.3000000000000005E-4</v>
      </c>
      <c r="O43" s="224">
        <f t="shared" ref="O43:O60" si="17">ROUND(E43*N43,5)</f>
        <v>5.5799999999999999E-3</v>
      </c>
      <c r="P43" s="224">
        <v>0</v>
      </c>
      <c r="Q43" s="224">
        <f t="shared" ref="Q43:Q60" si="18">ROUND(E43*P43,5)</f>
        <v>0</v>
      </c>
      <c r="R43" s="224"/>
      <c r="S43" s="224"/>
      <c r="T43" s="225">
        <v>0</v>
      </c>
      <c r="U43" s="224">
        <f t="shared" ref="U43:U60" si="19">ROUND(E43*T43,2)</f>
        <v>0</v>
      </c>
      <c r="V43" s="226"/>
      <c r="W43" s="226"/>
      <c r="X43" s="226"/>
      <c r="Y43" s="226"/>
      <c r="Z43" s="226"/>
      <c r="AA43" s="226"/>
      <c r="AB43" s="226"/>
      <c r="AC43" s="226"/>
      <c r="AD43" s="226"/>
      <c r="AE43" s="226" t="s">
        <v>1519</v>
      </c>
      <c r="AF43" s="226"/>
      <c r="AG43" s="226"/>
      <c r="AH43" s="226"/>
      <c r="AI43" s="226"/>
      <c r="AJ43" s="226"/>
      <c r="AK43" s="226"/>
      <c r="AL43" s="226"/>
      <c r="AM43" s="226"/>
      <c r="AN43" s="226"/>
      <c r="AO43" s="226"/>
      <c r="AP43" s="226"/>
      <c r="AQ43" s="226"/>
      <c r="AR43" s="226"/>
      <c r="AS43" s="226"/>
      <c r="AT43" s="226"/>
      <c r="AU43" s="226"/>
      <c r="AV43" s="226"/>
      <c r="AW43" s="226"/>
      <c r="AX43" s="226"/>
      <c r="AY43" s="226"/>
      <c r="AZ43" s="226"/>
      <c r="BA43" s="226"/>
      <c r="BB43" s="226"/>
      <c r="BC43" s="226"/>
      <c r="BD43" s="226"/>
      <c r="BE43" s="226"/>
      <c r="BF43" s="226"/>
      <c r="BG43" s="226"/>
      <c r="BH43" s="226"/>
    </row>
    <row r="44" spans="1:60" outlineLevel="1">
      <c r="A44" s="218">
        <v>34</v>
      </c>
      <c r="B44" s="219" t="s">
        <v>1555</v>
      </c>
      <c r="C44" s="220" t="s">
        <v>1556</v>
      </c>
      <c r="D44" s="221" t="s">
        <v>182</v>
      </c>
      <c r="E44" s="222">
        <v>5</v>
      </c>
      <c r="F44" s="223">
        <v>0</v>
      </c>
      <c r="G44" s="223">
        <f t="shared" ref="G44:G60" si="20">E44*F44</f>
        <v>0</v>
      </c>
      <c r="H44" s="223">
        <v>12670</v>
      </c>
      <c r="I44" s="223">
        <f t="shared" si="14"/>
        <v>63350</v>
      </c>
      <c r="J44" s="223">
        <v>0</v>
      </c>
      <c r="K44" s="223">
        <f t="shared" si="15"/>
        <v>0</v>
      </c>
      <c r="L44" s="223">
        <v>21</v>
      </c>
      <c r="M44" s="223">
        <f t="shared" si="16"/>
        <v>0</v>
      </c>
      <c r="N44" s="224">
        <v>8.0000000000000002E-3</v>
      </c>
      <c r="O44" s="224">
        <f t="shared" si="17"/>
        <v>0.04</v>
      </c>
      <c r="P44" s="224">
        <v>0</v>
      </c>
      <c r="Q44" s="224">
        <f t="shared" si="18"/>
        <v>0</v>
      </c>
      <c r="R44" s="224"/>
      <c r="S44" s="224"/>
      <c r="T44" s="225">
        <v>0</v>
      </c>
      <c r="U44" s="224">
        <f t="shared" si="19"/>
        <v>0</v>
      </c>
      <c r="V44" s="226"/>
      <c r="W44" s="226"/>
      <c r="X44" s="226"/>
      <c r="Y44" s="226"/>
      <c r="Z44" s="226"/>
      <c r="AA44" s="226"/>
      <c r="AB44" s="226"/>
      <c r="AC44" s="226"/>
      <c r="AD44" s="226"/>
      <c r="AE44" s="226" t="s">
        <v>1519</v>
      </c>
      <c r="AF44" s="226"/>
      <c r="AG44" s="226"/>
      <c r="AH44" s="226"/>
      <c r="AI44" s="226"/>
      <c r="AJ44" s="226"/>
      <c r="AK44" s="226"/>
      <c r="AL44" s="226"/>
      <c r="AM44" s="226"/>
      <c r="AN44" s="226"/>
      <c r="AO44" s="226"/>
      <c r="AP44" s="226"/>
      <c r="AQ44" s="226"/>
      <c r="AR44" s="226"/>
      <c r="AS44" s="226"/>
      <c r="AT44" s="226"/>
      <c r="AU44" s="226"/>
      <c r="AV44" s="226"/>
      <c r="AW44" s="226"/>
      <c r="AX44" s="226"/>
      <c r="AY44" s="226"/>
      <c r="AZ44" s="226"/>
      <c r="BA44" s="226"/>
      <c r="BB44" s="226"/>
      <c r="BC44" s="226"/>
      <c r="BD44" s="226"/>
      <c r="BE44" s="226"/>
      <c r="BF44" s="226"/>
      <c r="BG44" s="226"/>
      <c r="BH44" s="226"/>
    </row>
    <row r="45" spans="1:60" outlineLevel="1">
      <c r="A45" s="218">
        <v>35</v>
      </c>
      <c r="B45" s="219" t="s">
        <v>1557</v>
      </c>
      <c r="C45" s="220" t="s">
        <v>1558</v>
      </c>
      <c r="D45" s="221" t="s">
        <v>182</v>
      </c>
      <c r="E45" s="222">
        <v>1</v>
      </c>
      <c r="F45" s="223">
        <v>0</v>
      </c>
      <c r="G45" s="223">
        <f t="shared" si="20"/>
        <v>0</v>
      </c>
      <c r="H45" s="223">
        <v>14670</v>
      </c>
      <c r="I45" s="223">
        <f t="shared" si="14"/>
        <v>14670</v>
      </c>
      <c r="J45" s="223">
        <v>0</v>
      </c>
      <c r="K45" s="223">
        <f t="shared" si="15"/>
        <v>0</v>
      </c>
      <c r="L45" s="223">
        <v>21</v>
      </c>
      <c r="M45" s="223">
        <f t="shared" si="16"/>
        <v>0</v>
      </c>
      <c r="N45" s="224">
        <v>8.0000000000000002E-3</v>
      </c>
      <c r="O45" s="224">
        <f t="shared" si="17"/>
        <v>8.0000000000000002E-3</v>
      </c>
      <c r="P45" s="224">
        <v>0</v>
      </c>
      <c r="Q45" s="224">
        <f t="shared" si="18"/>
        <v>0</v>
      </c>
      <c r="R45" s="224"/>
      <c r="S45" s="224"/>
      <c r="T45" s="225">
        <v>0</v>
      </c>
      <c r="U45" s="224">
        <f t="shared" si="19"/>
        <v>0</v>
      </c>
      <c r="V45" s="226"/>
      <c r="W45" s="226"/>
      <c r="X45" s="226"/>
      <c r="Y45" s="226"/>
      <c r="Z45" s="226"/>
      <c r="AA45" s="226"/>
      <c r="AB45" s="226"/>
      <c r="AC45" s="226"/>
      <c r="AD45" s="226"/>
      <c r="AE45" s="226" t="s">
        <v>1519</v>
      </c>
      <c r="AF45" s="226"/>
      <c r="AG45" s="226"/>
      <c r="AH45" s="226"/>
      <c r="AI45" s="226"/>
      <c r="AJ45" s="226"/>
      <c r="AK45" s="226"/>
      <c r="AL45" s="226"/>
      <c r="AM45" s="226"/>
      <c r="AN45" s="226"/>
      <c r="AO45" s="226"/>
      <c r="AP45" s="226"/>
      <c r="AQ45" s="226"/>
      <c r="AR45" s="226"/>
      <c r="AS45" s="226"/>
      <c r="AT45" s="226"/>
      <c r="AU45" s="226"/>
      <c r="AV45" s="226"/>
      <c r="AW45" s="226"/>
      <c r="AX45" s="226"/>
      <c r="AY45" s="226"/>
      <c r="AZ45" s="226"/>
      <c r="BA45" s="226"/>
      <c r="BB45" s="226"/>
      <c r="BC45" s="226"/>
      <c r="BD45" s="226"/>
      <c r="BE45" s="226"/>
      <c r="BF45" s="226"/>
      <c r="BG45" s="226"/>
      <c r="BH45" s="226"/>
    </row>
    <row r="46" spans="1:60" outlineLevel="1">
      <c r="A46" s="218">
        <v>36</v>
      </c>
      <c r="B46" s="219" t="s">
        <v>1559</v>
      </c>
      <c r="C46" s="220" t="s">
        <v>1560</v>
      </c>
      <c r="D46" s="221" t="s">
        <v>182</v>
      </c>
      <c r="E46" s="222">
        <v>5</v>
      </c>
      <c r="F46" s="223">
        <v>0</v>
      </c>
      <c r="G46" s="223">
        <f t="shared" si="20"/>
        <v>0</v>
      </c>
      <c r="H46" s="223">
        <v>23370</v>
      </c>
      <c r="I46" s="223">
        <f t="shared" si="14"/>
        <v>116850</v>
      </c>
      <c r="J46" s="223">
        <v>0</v>
      </c>
      <c r="K46" s="223">
        <f t="shared" si="15"/>
        <v>0</v>
      </c>
      <c r="L46" s="223">
        <v>21</v>
      </c>
      <c r="M46" s="223">
        <f t="shared" si="16"/>
        <v>0</v>
      </c>
      <c r="N46" s="224">
        <v>1.4E-2</v>
      </c>
      <c r="O46" s="224">
        <f t="shared" si="17"/>
        <v>7.0000000000000007E-2</v>
      </c>
      <c r="P46" s="224">
        <v>0</v>
      </c>
      <c r="Q46" s="224">
        <f t="shared" si="18"/>
        <v>0</v>
      </c>
      <c r="R46" s="224"/>
      <c r="S46" s="224"/>
      <c r="T46" s="225">
        <v>0</v>
      </c>
      <c r="U46" s="224">
        <f t="shared" si="19"/>
        <v>0</v>
      </c>
      <c r="V46" s="226"/>
      <c r="W46" s="226"/>
      <c r="X46" s="226"/>
      <c r="Y46" s="226"/>
      <c r="Z46" s="226"/>
      <c r="AA46" s="226"/>
      <c r="AB46" s="226"/>
      <c r="AC46" s="226"/>
      <c r="AD46" s="226"/>
      <c r="AE46" s="226" t="s">
        <v>1519</v>
      </c>
      <c r="AF46" s="226"/>
      <c r="AG46" s="226"/>
      <c r="AH46" s="226"/>
      <c r="AI46" s="226"/>
      <c r="AJ46" s="226"/>
      <c r="AK46" s="226"/>
      <c r="AL46" s="226"/>
      <c r="AM46" s="226"/>
      <c r="AN46" s="226"/>
      <c r="AO46" s="226"/>
      <c r="AP46" s="226"/>
      <c r="AQ46" s="226"/>
      <c r="AR46" s="226"/>
      <c r="AS46" s="226"/>
      <c r="AT46" s="226"/>
      <c r="AU46" s="226"/>
      <c r="AV46" s="226"/>
      <c r="AW46" s="226"/>
      <c r="AX46" s="226"/>
      <c r="AY46" s="226"/>
      <c r="AZ46" s="226"/>
      <c r="BA46" s="226"/>
      <c r="BB46" s="226"/>
      <c r="BC46" s="226"/>
      <c r="BD46" s="226"/>
      <c r="BE46" s="226"/>
      <c r="BF46" s="226"/>
      <c r="BG46" s="226"/>
      <c r="BH46" s="226"/>
    </row>
    <row r="47" spans="1:60" outlineLevel="1">
      <c r="A47" s="218">
        <v>37</v>
      </c>
      <c r="B47" s="219" t="s">
        <v>1561</v>
      </c>
      <c r="C47" s="220" t="s">
        <v>1562</v>
      </c>
      <c r="D47" s="221" t="s">
        <v>182</v>
      </c>
      <c r="E47" s="235">
        <v>1</v>
      </c>
      <c r="F47" s="223">
        <v>0</v>
      </c>
      <c r="G47" s="223">
        <f t="shared" si="20"/>
        <v>0</v>
      </c>
      <c r="H47" s="223">
        <v>24370</v>
      </c>
      <c r="I47" s="223">
        <f t="shared" si="14"/>
        <v>24370</v>
      </c>
      <c r="J47" s="223">
        <v>0</v>
      </c>
      <c r="K47" s="223">
        <f t="shared" si="15"/>
        <v>0</v>
      </c>
      <c r="L47" s="223">
        <v>21</v>
      </c>
      <c r="M47" s="223">
        <f t="shared" si="16"/>
        <v>0</v>
      </c>
      <c r="N47" s="224">
        <v>1.4E-2</v>
      </c>
      <c r="O47" s="224">
        <f t="shared" si="17"/>
        <v>1.4E-2</v>
      </c>
      <c r="P47" s="224">
        <v>0</v>
      </c>
      <c r="Q47" s="224">
        <f t="shared" si="18"/>
        <v>0</v>
      </c>
      <c r="R47" s="224"/>
      <c r="S47" s="224"/>
      <c r="T47" s="225">
        <v>0</v>
      </c>
      <c r="U47" s="224">
        <f t="shared" si="19"/>
        <v>0</v>
      </c>
      <c r="V47" s="226"/>
      <c r="W47" s="226"/>
      <c r="X47" s="226"/>
      <c r="Y47" s="226"/>
      <c r="Z47" s="226"/>
      <c r="AA47" s="226"/>
      <c r="AB47" s="226"/>
      <c r="AC47" s="226"/>
      <c r="AD47" s="226"/>
      <c r="AE47" s="226" t="s">
        <v>1519</v>
      </c>
      <c r="AF47" s="226"/>
      <c r="AG47" s="226"/>
      <c r="AH47" s="226"/>
      <c r="AI47" s="226"/>
      <c r="AJ47" s="226"/>
      <c r="AK47" s="226"/>
      <c r="AL47" s="226"/>
      <c r="AM47" s="226"/>
      <c r="AN47" s="226"/>
      <c r="AO47" s="226"/>
      <c r="AP47" s="226"/>
      <c r="AQ47" s="226"/>
      <c r="AR47" s="226"/>
      <c r="AS47" s="226"/>
      <c r="AT47" s="226"/>
      <c r="AU47" s="226"/>
      <c r="AV47" s="226"/>
      <c r="AW47" s="226"/>
      <c r="AX47" s="226"/>
      <c r="AY47" s="226"/>
      <c r="AZ47" s="226"/>
      <c r="BA47" s="226"/>
      <c r="BB47" s="226"/>
      <c r="BC47" s="226"/>
      <c r="BD47" s="226"/>
      <c r="BE47" s="226"/>
      <c r="BF47" s="226"/>
      <c r="BG47" s="226"/>
      <c r="BH47" s="226"/>
    </row>
    <row r="48" spans="1:60" ht="22.5" outlineLevel="1">
      <c r="A48" s="218">
        <v>38</v>
      </c>
      <c r="B48" s="219" t="s">
        <v>1563</v>
      </c>
      <c r="C48" s="220" t="s">
        <v>1564</v>
      </c>
      <c r="D48" s="221" t="s">
        <v>182</v>
      </c>
      <c r="E48" s="222">
        <v>4</v>
      </c>
      <c r="F48" s="223">
        <v>0</v>
      </c>
      <c r="G48" s="223">
        <f t="shared" si="20"/>
        <v>0</v>
      </c>
      <c r="H48" s="223">
        <v>16480</v>
      </c>
      <c r="I48" s="223">
        <f t="shared" si="14"/>
        <v>65920</v>
      </c>
      <c r="J48" s="223">
        <v>0</v>
      </c>
      <c r="K48" s="223">
        <f t="shared" si="15"/>
        <v>0</v>
      </c>
      <c r="L48" s="223">
        <v>21</v>
      </c>
      <c r="M48" s="223">
        <f t="shared" si="16"/>
        <v>0</v>
      </c>
      <c r="N48" s="224">
        <v>8.9999999999999993E-3</v>
      </c>
      <c r="O48" s="224">
        <f t="shared" si="17"/>
        <v>3.5999999999999997E-2</v>
      </c>
      <c r="P48" s="224">
        <v>0</v>
      </c>
      <c r="Q48" s="224">
        <f t="shared" si="18"/>
        <v>0</v>
      </c>
      <c r="R48" s="224"/>
      <c r="S48" s="224"/>
      <c r="T48" s="225">
        <v>0</v>
      </c>
      <c r="U48" s="224">
        <f t="shared" si="19"/>
        <v>0</v>
      </c>
      <c r="V48" s="226"/>
      <c r="W48" s="226"/>
      <c r="X48" s="226"/>
      <c r="Y48" s="226"/>
      <c r="Z48" s="226"/>
      <c r="AA48" s="226"/>
      <c r="AB48" s="226"/>
      <c r="AC48" s="226"/>
      <c r="AD48" s="226"/>
      <c r="AE48" s="226" t="s">
        <v>1519</v>
      </c>
      <c r="AF48" s="226"/>
      <c r="AG48" s="226"/>
      <c r="AH48" s="226"/>
      <c r="AI48" s="226"/>
      <c r="AJ48" s="226"/>
      <c r="AK48" s="226"/>
      <c r="AL48" s="226"/>
      <c r="AM48" s="226"/>
      <c r="AN48" s="226"/>
      <c r="AO48" s="226"/>
      <c r="AP48" s="226"/>
      <c r="AQ48" s="226"/>
      <c r="AR48" s="226"/>
      <c r="AS48" s="226"/>
      <c r="AT48" s="226"/>
      <c r="AU48" s="226"/>
      <c r="AV48" s="226"/>
      <c r="AW48" s="226"/>
      <c r="AX48" s="226"/>
      <c r="AY48" s="226"/>
      <c r="AZ48" s="226"/>
      <c r="BA48" s="226"/>
      <c r="BB48" s="226"/>
      <c r="BC48" s="226"/>
      <c r="BD48" s="226"/>
      <c r="BE48" s="226"/>
      <c r="BF48" s="226"/>
      <c r="BG48" s="226"/>
      <c r="BH48" s="226"/>
    </row>
    <row r="49" spans="1:60" outlineLevel="1">
      <c r="A49" s="218">
        <v>39</v>
      </c>
      <c r="B49" s="219" t="s">
        <v>1565</v>
      </c>
      <c r="C49" s="220" t="s">
        <v>1566</v>
      </c>
      <c r="D49" s="221" t="s">
        <v>182</v>
      </c>
      <c r="E49" s="222">
        <v>6</v>
      </c>
      <c r="F49" s="223">
        <v>0</v>
      </c>
      <c r="G49" s="223">
        <f t="shared" si="20"/>
        <v>0</v>
      </c>
      <c r="H49" s="223">
        <v>2168.5700000000002</v>
      </c>
      <c r="I49" s="223">
        <f t="shared" si="14"/>
        <v>13011.42</v>
      </c>
      <c r="J49" s="223">
        <v>236.42999999999984</v>
      </c>
      <c r="K49" s="223">
        <f t="shared" si="15"/>
        <v>1418.58</v>
      </c>
      <c r="L49" s="223">
        <v>21</v>
      </c>
      <c r="M49" s="223">
        <f t="shared" si="16"/>
        <v>0</v>
      </c>
      <c r="N49" s="224">
        <v>8.4999999999999995E-4</v>
      </c>
      <c r="O49" s="224">
        <f t="shared" si="17"/>
        <v>5.1000000000000004E-3</v>
      </c>
      <c r="P49" s="224">
        <v>0</v>
      </c>
      <c r="Q49" s="224">
        <f t="shared" si="18"/>
        <v>0</v>
      </c>
      <c r="R49" s="224"/>
      <c r="S49" s="224"/>
      <c r="T49" s="225">
        <v>0.44500000000000001</v>
      </c>
      <c r="U49" s="224">
        <f t="shared" si="19"/>
        <v>2.67</v>
      </c>
      <c r="V49" s="226"/>
      <c r="W49" s="226"/>
      <c r="X49" s="226"/>
      <c r="Y49" s="226"/>
      <c r="Z49" s="226"/>
      <c r="AA49" s="226"/>
      <c r="AB49" s="226"/>
      <c r="AC49" s="226"/>
      <c r="AD49" s="226"/>
      <c r="AE49" s="226" t="s">
        <v>1489</v>
      </c>
      <c r="AF49" s="226"/>
      <c r="AG49" s="226"/>
      <c r="AH49" s="226"/>
      <c r="AI49" s="226"/>
      <c r="AJ49" s="226"/>
      <c r="AK49" s="226"/>
      <c r="AL49" s="226"/>
      <c r="AM49" s="226"/>
      <c r="AN49" s="226"/>
      <c r="AO49" s="226"/>
      <c r="AP49" s="226"/>
      <c r="AQ49" s="226"/>
      <c r="AR49" s="226"/>
      <c r="AS49" s="226"/>
      <c r="AT49" s="226"/>
      <c r="AU49" s="226"/>
      <c r="AV49" s="226"/>
      <c r="AW49" s="226"/>
      <c r="AX49" s="226"/>
      <c r="AY49" s="226"/>
      <c r="AZ49" s="226"/>
      <c r="BA49" s="226"/>
      <c r="BB49" s="226"/>
      <c r="BC49" s="226"/>
      <c r="BD49" s="226"/>
      <c r="BE49" s="226"/>
      <c r="BF49" s="226"/>
      <c r="BG49" s="226"/>
      <c r="BH49" s="226"/>
    </row>
    <row r="50" spans="1:60" outlineLevel="1">
      <c r="A50" s="218">
        <v>40</v>
      </c>
      <c r="B50" s="219" t="s">
        <v>1567</v>
      </c>
      <c r="C50" s="220" t="s">
        <v>1568</v>
      </c>
      <c r="D50" s="221" t="s">
        <v>182</v>
      </c>
      <c r="E50" s="235">
        <v>3</v>
      </c>
      <c r="F50" s="223">
        <v>0</v>
      </c>
      <c r="G50" s="223">
        <f t="shared" si="20"/>
        <v>0</v>
      </c>
      <c r="H50" s="223">
        <v>263.8</v>
      </c>
      <c r="I50" s="223">
        <f t="shared" si="14"/>
        <v>791.4</v>
      </c>
      <c r="J50" s="223">
        <v>130.69999999999999</v>
      </c>
      <c r="K50" s="223">
        <f t="shared" si="15"/>
        <v>392.1</v>
      </c>
      <c r="L50" s="223">
        <v>21</v>
      </c>
      <c r="M50" s="223">
        <f t="shared" si="16"/>
        <v>0</v>
      </c>
      <c r="N50" s="224">
        <v>2.0000000000000001E-4</v>
      </c>
      <c r="O50" s="224">
        <f t="shared" si="17"/>
        <v>5.9999999999999995E-4</v>
      </c>
      <c r="P50" s="224">
        <v>0</v>
      </c>
      <c r="Q50" s="224">
        <f t="shared" si="18"/>
        <v>0</v>
      </c>
      <c r="R50" s="224"/>
      <c r="S50" s="224"/>
      <c r="T50" s="225">
        <v>0.246</v>
      </c>
      <c r="U50" s="224">
        <f t="shared" si="19"/>
        <v>0.74</v>
      </c>
      <c r="V50" s="226"/>
      <c r="W50" s="226"/>
      <c r="X50" s="226"/>
      <c r="Y50" s="226"/>
      <c r="Z50" s="226"/>
      <c r="AA50" s="226"/>
      <c r="AB50" s="226"/>
      <c r="AC50" s="226"/>
      <c r="AD50" s="226"/>
      <c r="AE50" s="226" t="s">
        <v>1489</v>
      </c>
      <c r="AF50" s="226"/>
      <c r="AG50" s="226"/>
      <c r="AH50" s="226"/>
      <c r="AI50" s="226"/>
      <c r="AJ50" s="226"/>
      <c r="AK50" s="226"/>
      <c r="AL50" s="226"/>
      <c r="AM50" s="226"/>
      <c r="AN50" s="226"/>
      <c r="AO50" s="226"/>
      <c r="AP50" s="226"/>
      <c r="AQ50" s="226"/>
      <c r="AR50" s="226"/>
      <c r="AS50" s="226"/>
      <c r="AT50" s="226"/>
      <c r="AU50" s="226"/>
      <c r="AV50" s="226"/>
      <c r="AW50" s="226"/>
      <c r="AX50" s="226"/>
      <c r="AY50" s="226"/>
      <c r="AZ50" s="226"/>
      <c r="BA50" s="226"/>
      <c r="BB50" s="226"/>
      <c r="BC50" s="226"/>
      <c r="BD50" s="226"/>
      <c r="BE50" s="226"/>
      <c r="BF50" s="226"/>
      <c r="BG50" s="226"/>
      <c r="BH50" s="226"/>
    </row>
    <row r="51" spans="1:60" outlineLevel="1">
      <c r="A51" s="218">
        <v>41</v>
      </c>
      <c r="B51" s="219" t="s">
        <v>1569</v>
      </c>
      <c r="C51" s="220" t="s">
        <v>1570</v>
      </c>
      <c r="D51" s="221" t="s">
        <v>1032</v>
      </c>
      <c r="E51" s="222">
        <v>1</v>
      </c>
      <c r="F51" s="223">
        <v>0</v>
      </c>
      <c r="G51" s="223">
        <f t="shared" si="20"/>
        <v>0</v>
      </c>
      <c r="H51" s="223">
        <v>2658.65</v>
      </c>
      <c r="I51" s="223">
        <f t="shared" si="14"/>
        <v>2658.65</v>
      </c>
      <c r="J51" s="223">
        <v>346.34999999999991</v>
      </c>
      <c r="K51" s="223">
        <f t="shared" si="15"/>
        <v>346.35</v>
      </c>
      <c r="L51" s="223">
        <v>21</v>
      </c>
      <c r="M51" s="223">
        <f t="shared" si="16"/>
        <v>0</v>
      </c>
      <c r="N51" s="224">
        <v>1.5299999999999999E-3</v>
      </c>
      <c r="O51" s="224">
        <f t="shared" si="17"/>
        <v>1.5299999999999999E-3</v>
      </c>
      <c r="P51" s="224">
        <v>0</v>
      </c>
      <c r="Q51" s="224">
        <f t="shared" si="18"/>
        <v>0</v>
      </c>
      <c r="R51" s="224"/>
      <c r="S51" s="224"/>
      <c r="T51" s="225">
        <v>0.65500000000000003</v>
      </c>
      <c r="U51" s="224">
        <f t="shared" si="19"/>
        <v>0.66</v>
      </c>
      <c r="V51" s="226"/>
      <c r="W51" s="226"/>
      <c r="X51" s="226"/>
      <c r="Y51" s="226"/>
      <c r="Z51" s="226"/>
      <c r="AA51" s="226"/>
      <c r="AB51" s="226"/>
      <c r="AC51" s="226"/>
      <c r="AD51" s="226"/>
      <c r="AE51" s="226" t="s">
        <v>1489</v>
      </c>
      <c r="AF51" s="226"/>
      <c r="AG51" s="226"/>
      <c r="AH51" s="226"/>
      <c r="AI51" s="226"/>
      <c r="AJ51" s="226"/>
      <c r="AK51" s="226"/>
      <c r="AL51" s="226"/>
      <c r="AM51" s="226"/>
      <c r="AN51" s="226"/>
      <c r="AO51" s="226"/>
      <c r="AP51" s="226"/>
      <c r="AQ51" s="226"/>
      <c r="AR51" s="226"/>
      <c r="AS51" s="226"/>
      <c r="AT51" s="226"/>
      <c r="AU51" s="226"/>
      <c r="AV51" s="226"/>
      <c r="AW51" s="226"/>
      <c r="AX51" s="226"/>
      <c r="AY51" s="226"/>
      <c r="AZ51" s="226"/>
      <c r="BA51" s="226"/>
      <c r="BB51" s="226"/>
      <c r="BC51" s="226"/>
      <c r="BD51" s="226"/>
      <c r="BE51" s="226"/>
      <c r="BF51" s="226"/>
      <c r="BG51" s="226"/>
      <c r="BH51" s="226"/>
    </row>
    <row r="52" spans="1:60" outlineLevel="1">
      <c r="A52" s="218">
        <v>42</v>
      </c>
      <c r="B52" s="219" t="s">
        <v>1571</v>
      </c>
      <c r="C52" s="220" t="s">
        <v>1572</v>
      </c>
      <c r="D52" s="221" t="s">
        <v>1032</v>
      </c>
      <c r="E52" s="222">
        <v>1</v>
      </c>
      <c r="F52" s="223">
        <v>0</v>
      </c>
      <c r="G52" s="223">
        <f t="shared" si="20"/>
        <v>0</v>
      </c>
      <c r="H52" s="223">
        <v>5360.76</v>
      </c>
      <c r="I52" s="223">
        <f t="shared" si="14"/>
        <v>5360.76</v>
      </c>
      <c r="J52" s="223">
        <v>719.23999999999978</v>
      </c>
      <c r="K52" s="223">
        <f t="shared" si="15"/>
        <v>719.24</v>
      </c>
      <c r="L52" s="223">
        <v>21</v>
      </c>
      <c r="M52" s="223">
        <f t="shared" si="16"/>
        <v>0</v>
      </c>
      <c r="N52" s="224">
        <v>1.09E-2</v>
      </c>
      <c r="O52" s="224">
        <f t="shared" si="17"/>
        <v>1.09E-2</v>
      </c>
      <c r="P52" s="224">
        <v>0</v>
      </c>
      <c r="Q52" s="224">
        <f t="shared" si="18"/>
        <v>0</v>
      </c>
      <c r="R52" s="224"/>
      <c r="S52" s="224"/>
      <c r="T52" s="225">
        <v>1.25</v>
      </c>
      <c r="U52" s="224">
        <f t="shared" si="19"/>
        <v>1.25</v>
      </c>
      <c r="V52" s="226"/>
      <c r="W52" s="226"/>
      <c r="X52" s="226"/>
      <c r="Y52" s="226"/>
      <c r="Z52" s="226"/>
      <c r="AA52" s="226"/>
      <c r="AB52" s="226"/>
      <c r="AC52" s="226"/>
      <c r="AD52" s="226"/>
      <c r="AE52" s="226" t="s">
        <v>1489</v>
      </c>
      <c r="AF52" s="226"/>
      <c r="AG52" s="226"/>
      <c r="AH52" s="226"/>
      <c r="AI52" s="226"/>
      <c r="AJ52" s="226"/>
      <c r="AK52" s="226"/>
      <c r="AL52" s="226"/>
      <c r="AM52" s="226"/>
      <c r="AN52" s="226"/>
      <c r="AO52" s="226"/>
      <c r="AP52" s="226"/>
      <c r="AQ52" s="226"/>
      <c r="AR52" s="226"/>
      <c r="AS52" s="226"/>
      <c r="AT52" s="226"/>
      <c r="AU52" s="226"/>
      <c r="AV52" s="226"/>
      <c r="AW52" s="226"/>
      <c r="AX52" s="226"/>
      <c r="AY52" s="226"/>
      <c r="AZ52" s="226"/>
      <c r="BA52" s="226"/>
      <c r="BB52" s="226"/>
      <c r="BC52" s="226"/>
      <c r="BD52" s="226"/>
      <c r="BE52" s="226"/>
      <c r="BF52" s="226"/>
      <c r="BG52" s="226"/>
      <c r="BH52" s="226"/>
    </row>
    <row r="53" spans="1:60" outlineLevel="1">
      <c r="A53" s="218">
        <v>43</v>
      </c>
      <c r="B53" s="219" t="s">
        <v>1573</v>
      </c>
      <c r="C53" s="220" t="s">
        <v>1574</v>
      </c>
      <c r="D53" s="221" t="s">
        <v>1032</v>
      </c>
      <c r="E53" s="222">
        <v>12</v>
      </c>
      <c r="F53" s="223">
        <v>0</v>
      </c>
      <c r="G53" s="223">
        <f t="shared" si="20"/>
        <v>0</v>
      </c>
      <c r="H53" s="223">
        <v>251.12</v>
      </c>
      <c r="I53" s="223">
        <f t="shared" si="14"/>
        <v>3013.44</v>
      </c>
      <c r="J53" s="223">
        <v>65.88</v>
      </c>
      <c r="K53" s="223">
        <f t="shared" si="15"/>
        <v>790.56</v>
      </c>
      <c r="L53" s="223">
        <v>21</v>
      </c>
      <c r="M53" s="223">
        <f t="shared" si="16"/>
        <v>0</v>
      </c>
      <c r="N53" s="224">
        <v>2.4000000000000001E-4</v>
      </c>
      <c r="O53" s="224">
        <f t="shared" si="17"/>
        <v>2.8800000000000002E-3</v>
      </c>
      <c r="P53" s="224">
        <v>0</v>
      </c>
      <c r="Q53" s="224">
        <f t="shared" si="18"/>
        <v>0</v>
      </c>
      <c r="R53" s="224"/>
      <c r="S53" s="224"/>
      <c r="T53" s="225">
        <v>0.124</v>
      </c>
      <c r="U53" s="224">
        <f t="shared" si="19"/>
        <v>1.49</v>
      </c>
      <c r="V53" s="226"/>
      <c r="W53" s="226"/>
      <c r="X53" s="226"/>
      <c r="Y53" s="226"/>
      <c r="Z53" s="226"/>
      <c r="AA53" s="226"/>
      <c r="AB53" s="226"/>
      <c r="AC53" s="226"/>
      <c r="AD53" s="226"/>
      <c r="AE53" s="226" t="s">
        <v>1489</v>
      </c>
      <c r="AF53" s="226"/>
      <c r="AG53" s="226"/>
      <c r="AH53" s="226"/>
      <c r="AI53" s="226"/>
      <c r="AJ53" s="226"/>
      <c r="AK53" s="226"/>
      <c r="AL53" s="226"/>
      <c r="AM53" s="226"/>
      <c r="AN53" s="226"/>
      <c r="AO53" s="226"/>
      <c r="AP53" s="226"/>
      <c r="AQ53" s="226"/>
      <c r="AR53" s="226"/>
      <c r="AS53" s="226"/>
      <c r="AT53" s="226"/>
      <c r="AU53" s="226"/>
      <c r="AV53" s="226"/>
      <c r="AW53" s="226"/>
      <c r="AX53" s="226"/>
      <c r="AY53" s="226"/>
      <c r="AZ53" s="226"/>
      <c r="BA53" s="226"/>
      <c r="BB53" s="226"/>
      <c r="BC53" s="226"/>
      <c r="BD53" s="226"/>
      <c r="BE53" s="226"/>
      <c r="BF53" s="226"/>
      <c r="BG53" s="226"/>
      <c r="BH53" s="226"/>
    </row>
    <row r="54" spans="1:60" outlineLevel="1">
      <c r="A54" s="218">
        <v>44</v>
      </c>
      <c r="B54" s="219" t="s">
        <v>1575</v>
      </c>
      <c r="C54" s="220" t="s">
        <v>1576</v>
      </c>
      <c r="D54" s="221" t="s">
        <v>1032</v>
      </c>
      <c r="E54" s="222">
        <v>6</v>
      </c>
      <c r="F54" s="223">
        <v>0</v>
      </c>
      <c r="G54" s="223">
        <f t="shared" si="20"/>
        <v>0</v>
      </c>
      <c r="H54" s="223">
        <v>198.64</v>
      </c>
      <c r="I54" s="223">
        <f t="shared" si="14"/>
        <v>1191.8399999999999</v>
      </c>
      <c r="J54" s="223">
        <v>645.36</v>
      </c>
      <c r="K54" s="223">
        <f t="shared" si="15"/>
        <v>3872.16</v>
      </c>
      <c r="L54" s="223">
        <v>21</v>
      </c>
      <c r="M54" s="223">
        <f t="shared" si="16"/>
        <v>0</v>
      </c>
      <c r="N54" s="224">
        <v>8.8999999999999995E-4</v>
      </c>
      <c r="O54" s="224">
        <f t="shared" si="17"/>
        <v>5.3400000000000001E-3</v>
      </c>
      <c r="P54" s="224">
        <v>0</v>
      </c>
      <c r="Q54" s="224">
        <f t="shared" si="18"/>
        <v>0</v>
      </c>
      <c r="R54" s="224"/>
      <c r="S54" s="224"/>
      <c r="T54" s="225">
        <v>1.1200000000000001</v>
      </c>
      <c r="U54" s="224">
        <f t="shared" si="19"/>
        <v>6.72</v>
      </c>
      <c r="V54" s="226"/>
      <c r="W54" s="226"/>
      <c r="X54" s="226"/>
      <c r="Y54" s="226"/>
      <c r="Z54" s="226"/>
      <c r="AA54" s="226"/>
      <c r="AB54" s="226"/>
      <c r="AC54" s="226"/>
      <c r="AD54" s="226"/>
      <c r="AE54" s="226" t="s">
        <v>1489</v>
      </c>
      <c r="AF54" s="226"/>
      <c r="AG54" s="226"/>
      <c r="AH54" s="226"/>
      <c r="AI54" s="226"/>
      <c r="AJ54" s="226"/>
      <c r="AK54" s="226"/>
      <c r="AL54" s="226"/>
      <c r="AM54" s="226"/>
      <c r="AN54" s="226"/>
      <c r="AO54" s="226"/>
      <c r="AP54" s="226"/>
      <c r="AQ54" s="226"/>
      <c r="AR54" s="226"/>
      <c r="AS54" s="226"/>
      <c r="AT54" s="226"/>
      <c r="AU54" s="226"/>
      <c r="AV54" s="226"/>
      <c r="AW54" s="226"/>
      <c r="AX54" s="226"/>
      <c r="AY54" s="226"/>
      <c r="AZ54" s="226"/>
      <c r="BA54" s="226"/>
      <c r="BB54" s="226"/>
      <c r="BC54" s="226"/>
      <c r="BD54" s="226"/>
      <c r="BE54" s="226"/>
      <c r="BF54" s="226"/>
      <c r="BG54" s="226"/>
      <c r="BH54" s="226"/>
    </row>
    <row r="55" spans="1:60" outlineLevel="1">
      <c r="A55" s="218">
        <v>45</v>
      </c>
      <c r="B55" s="219" t="s">
        <v>1577</v>
      </c>
      <c r="C55" s="220" t="s">
        <v>1578</v>
      </c>
      <c r="D55" s="221" t="s">
        <v>1032</v>
      </c>
      <c r="E55" s="222">
        <v>6</v>
      </c>
      <c r="F55" s="223">
        <v>0</v>
      </c>
      <c r="G55" s="223">
        <f t="shared" si="20"/>
        <v>0</v>
      </c>
      <c r="H55" s="223">
        <v>113.98</v>
      </c>
      <c r="I55" s="223">
        <f t="shared" si="14"/>
        <v>683.88</v>
      </c>
      <c r="J55" s="223">
        <v>801.02</v>
      </c>
      <c r="K55" s="223">
        <f t="shared" si="15"/>
        <v>4806.12</v>
      </c>
      <c r="L55" s="223">
        <v>21</v>
      </c>
      <c r="M55" s="223">
        <f t="shared" si="16"/>
        <v>0</v>
      </c>
      <c r="N55" s="224">
        <v>1.41E-3</v>
      </c>
      <c r="O55" s="224">
        <f t="shared" si="17"/>
        <v>8.4600000000000005E-3</v>
      </c>
      <c r="P55" s="224">
        <v>0</v>
      </c>
      <c r="Q55" s="224">
        <f t="shared" si="18"/>
        <v>0</v>
      </c>
      <c r="R55" s="224"/>
      <c r="S55" s="224"/>
      <c r="T55" s="225">
        <v>1.575</v>
      </c>
      <c r="U55" s="224">
        <f t="shared" si="19"/>
        <v>9.4499999999999993</v>
      </c>
      <c r="V55" s="226"/>
      <c r="W55" s="226"/>
      <c r="X55" s="226"/>
      <c r="Y55" s="226"/>
      <c r="Z55" s="226"/>
      <c r="AA55" s="226"/>
      <c r="AB55" s="226"/>
      <c r="AC55" s="226"/>
      <c r="AD55" s="226"/>
      <c r="AE55" s="226" t="s">
        <v>1489</v>
      </c>
      <c r="AF55" s="226"/>
      <c r="AG55" s="226"/>
      <c r="AH55" s="226"/>
      <c r="AI55" s="226"/>
      <c r="AJ55" s="226"/>
      <c r="AK55" s="226"/>
      <c r="AL55" s="226"/>
      <c r="AM55" s="226"/>
      <c r="AN55" s="226"/>
      <c r="AO55" s="226"/>
      <c r="AP55" s="226"/>
      <c r="AQ55" s="226"/>
      <c r="AR55" s="226"/>
      <c r="AS55" s="226"/>
      <c r="AT55" s="226"/>
      <c r="AU55" s="226"/>
      <c r="AV55" s="226"/>
      <c r="AW55" s="226"/>
      <c r="AX55" s="226"/>
      <c r="AY55" s="226"/>
      <c r="AZ55" s="226"/>
      <c r="BA55" s="226"/>
      <c r="BB55" s="226"/>
      <c r="BC55" s="226"/>
      <c r="BD55" s="226"/>
      <c r="BE55" s="226"/>
      <c r="BF55" s="226"/>
      <c r="BG55" s="226"/>
      <c r="BH55" s="226"/>
    </row>
    <row r="56" spans="1:60" outlineLevel="1">
      <c r="A56" s="218">
        <v>46</v>
      </c>
      <c r="B56" s="219" t="s">
        <v>1579</v>
      </c>
      <c r="C56" s="220" t="s">
        <v>1580</v>
      </c>
      <c r="D56" s="221" t="s">
        <v>1032</v>
      </c>
      <c r="E56" s="222">
        <v>4</v>
      </c>
      <c r="F56" s="223">
        <v>0</v>
      </c>
      <c r="G56" s="223">
        <f t="shared" si="20"/>
        <v>0</v>
      </c>
      <c r="H56" s="223">
        <v>1854.29</v>
      </c>
      <c r="I56" s="223">
        <f t="shared" si="14"/>
        <v>7417.16</v>
      </c>
      <c r="J56" s="223">
        <v>665.71</v>
      </c>
      <c r="K56" s="223">
        <f t="shared" si="15"/>
        <v>2662.84</v>
      </c>
      <c r="L56" s="223">
        <v>21</v>
      </c>
      <c r="M56" s="223">
        <f t="shared" si="16"/>
        <v>0</v>
      </c>
      <c r="N56" s="224">
        <v>6.0000000000000001E-3</v>
      </c>
      <c r="O56" s="224">
        <f t="shared" si="17"/>
        <v>2.4E-2</v>
      </c>
      <c r="P56" s="224">
        <v>0</v>
      </c>
      <c r="Q56" s="224">
        <f t="shared" si="18"/>
        <v>0</v>
      </c>
      <c r="R56" s="224"/>
      <c r="S56" s="224"/>
      <c r="T56" s="225">
        <v>1.2529999999999999</v>
      </c>
      <c r="U56" s="224">
        <f t="shared" si="19"/>
        <v>5.01</v>
      </c>
      <c r="V56" s="226"/>
      <c r="W56" s="226"/>
      <c r="X56" s="226"/>
      <c r="Y56" s="226"/>
      <c r="Z56" s="226"/>
      <c r="AA56" s="226"/>
      <c r="AB56" s="226"/>
      <c r="AC56" s="226"/>
      <c r="AD56" s="226"/>
      <c r="AE56" s="226" t="s">
        <v>1489</v>
      </c>
      <c r="AF56" s="226"/>
      <c r="AG56" s="226"/>
      <c r="AH56" s="226"/>
      <c r="AI56" s="226"/>
      <c r="AJ56" s="226"/>
      <c r="AK56" s="226"/>
      <c r="AL56" s="226"/>
      <c r="AM56" s="226"/>
      <c r="AN56" s="226"/>
      <c r="AO56" s="226"/>
      <c r="AP56" s="226"/>
      <c r="AQ56" s="226"/>
      <c r="AR56" s="226"/>
      <c r="AS56" s="226"/>
      <c r="AT56" s="226"/>
      <c r="AU56" s="226"/>
      <c r="AV56" s="226"/>
      <c r="AW56" s="226"/>
      <c r="AX56" s="226"/>
      <c r="AY56" s="226"/>
      <c r="AZ56" s="226"/>
      <c r="BA56" s="226"/>
      <c r="BB56" s="226"/>
      <c r="BC56" s="226"/>
      <c r="BD56" s="226"/>
      <c r="BE56" s="226"/>
      <c r="BF56" s="226"/>
      <c r="BG56" s="226"/>
      <c r="BH56" s="226"/>
    </row>
    <row r="57" spans="1:60" outlineLevel="1">
      <c r="A57" s="218">
        <v>47</v>
      </c>
      <c r="B57" s="219" t="s">
        <v>1581</v>
      </c>
      <c r="C57" s="220" t="s">
        <v>1582</v>
      </c>
      <c r="D57" s="221" t="s">
        <v>182</v>
      </c>
      <c r="E57" s="235">
        <v>1</v>
      </c>
      <c r="F57" s="223">
        <v>0</v>
      </c>
      <c r="G57" s="223">
        <f t="shared" si="20"/>
        <v>0</v>
      </c>
      <c r="H57" s="223">
        <v>547.29999999999995</v>
      </c>
      <c r="I57" s="223">
        <f t="shared" si="14"/>
        <v>547.29999999999995</v>
      </c>
      <c r="J57" s="223">
        <v>130.70000000000005</v>
      </c>
      <c r="K57" s="223">
        <f t="shared" si="15"/>
        <v>130.69999999999999</v>
      </c>
      <c r="L57" s="223">
        <v>21</v>
      </c>
      <c r="M57" s="223">
        <f t="shared" si="16"/>
        <v>0</v>
      </c>
      <c r="N57" s="224">
        <v>2.2000000000000001E-4</v>
      </c>
      <c r="O57" s="224">
        <f t="shared" si="17"/>
        <v>2.2000000000000001E-4</v>
      </c>
      <c r="P57" s="224">
        <v>0</v>
      </c>
      <c r="Q57" s="224">
        <f t="shared" si="18"/>
        <v>0</v>
      </c>
      <c r="R57" s="224"/>
      <c r="S57" s="224"/>
      <c r="T57" s="225">
        <v>0.246</v>
      </c>
      <c r="U57" s="224">
        <f t="shared" si="19"/>
        <v>0.25</v>
      </c>
      <c r="V57" s="226"/>
      <c r="W57" s="226"/>
      <c r="X57" s="226"/>
      <c r="Y57" s="226"/>
      <c r="Z57" s="226"/>
      <c r="AA57" s="226"/>
      <c r="AB57" s="226"/>
      <c r="AC57" s="226"/>
      <c r="AD57" s="226"/>
      <c r="AE57" s="226" t="s">
        <v>1489</v>
      </c>
      <c r="AF57" s="226"/>
      <c r="AG57" s="226"/>
      <c r="AH57" s="226"/>
      <c r="AI57" s="226"/>
      <c r="AJ57" s="226"/>
      <c r="AK57" s="226"/>
      <c r="AL57" s="226"/>
      <c r="AM57" s="226"/>
      <c r="AN57" s="226"/>
      <c r="AO57" s="226"/>
      <c r="AP57" s="226"/>
      <c r="AQ57" s="226"/>
      <c r="AR57" s="226"/>
      <c r="AS57" s="226"/>
      <c r="AT57" s="226"/>
      <c r="AU57" s="226"/>
      <c r="AV57" s="226"/>
      <c r="AW57" s="226"/>
      <c r="AX57" s="226"/>
      <c r="AY57" s="226"/>
      <c r="AZ57" s="226"/>
      <c r="BA57" s="226"/>
      <c r="BB57" s="226"/>
      <c r="BC57" s="226"/>
      <c r="BD57" s="226"/>
      <c r="BE57" s="226"/>
      <c r="BF57" s="226"/>
      <c r="BG57" s="226"/>
      <c r="BH57" s="226"/>
    </row>
    <row r="58" spans="1:60" outlineLevel="1">
      <c r="A58" s="218">
        <v>48</v>
      </c>
      <c r="B58" s="219" t="s">
        <v>1567</v>
      </c>
      <c r="C58" s="220" t="s">
        <v>1583</v>
      </c>
      <c r="D58" s="221" t="s">
        <v>182</v>
      </c>
      <c r="E58" s="235">
        <v>5</v>
      </c>
      <c r="F58" s="223">
        <v>0</v>
      </c>
      <c r="G58" s="223">
        <f t="shared" si="20"/>
        <v>0</v>
      </c>
      <c r="H58" s="223">
        <v>263.8</v>
      </c>
      <c r="I58" s="223">
        <f t="shared" si="14"/>
        <v>1319</v>
      </c>
      <c r="J58" s="223">
        <v>130.69999999999999</v>
      </c>
      <c r="K58" s="223">
        <f t="shared" si="15"/>
        <v>653.5</v>
      </c>
      <c r="L58" s="223">
        <v>21</v>
      </c>
      <c r="M58" s="223">
        <f t="shared" si="16"/>
        <v>0</v>
      </c>
      <c r="N58" s="224">
        <v>2.0000000000000001E-4</v>
      </c>
      <c r="O58" s="224">
        <f t="shared" si="17"/>
        <v>1E-3</v>
      </c>
      <c r="P58" s="224">
        <v>0</v>
      </c>
      <c r="Q58" s="224">
        <f t="shared" si="18"/>
        <v>0</v>
      </c>
      <c r="R58" s="224"/>
      <c r="S58" s="224"/>
      <c r="T58" s="225">
        <v>0.246</v>
      </c>
      <c r="U58" s="224">
        <f t="shared" si="19"/>
        <v>1.23</v>
      </c>
      <c r="V58" s="226"/>
      <c r="W58" s="226"/>
      <c r="X58" s="226"/>
      <c r="Y58" s="226"/>
      <c r="Z58" s="226"/>
      <c r="AA58" s="226"/>
      <c r="AB58" s="226"/>
      <c r="AC58" s="226"/>
      <c r="AD58" s="226"/>
      <c r="AE58" s="226" t="s">
        <v>1489</v>
      </c>
      <c r="AF58" s="226"/>
      <c r="AG58" s="226"/>
      <c r="AH58" s="226"/>
      <c r="AI58" s="226"/>
      <c r="AJ58" s="226"/>
      <c r="AK58" s="226"/>
      <c r="AL58" s="226"/>
      <c r="AM58" s="226"/>
      <c r="AN58" s="226"/>
      <c r="AO58" s="226"/>
      <c r="AP58" s="226"/>
      <c r="AQ58" s="226"/>
      <c r="AR58" s="226"/>
      <c r="AS58" s="226"/>
      <c r="AT58" s="226"/>
      <c r="AU58" s="226"/>
      <c r="AV58" s="226"/>
      <c r="AW58" s="226"/>
      <c r="AX58" s="226"/>
      <c r="AY58" s="226"/>
      <c r="AZ58" s="226"/>
      <c r="BA58" s="226"/>
      <c r="BB58" s="226"/>
      <c r="BC58" s="226"/>
      <c r="BD58" s="226"/>
      <c r="BE58" s="226"/>
      <c r="BF58" s="226"/>
      <c r="BG58" s="226"/>
      <c r="BH58" s="226"/>
    </row>
    <row r="59" spans="1:60" outlineLevel="1">
      <c r="A59" s="218">
        <v>49</v>
      </c>
      <c r="B59" s="219" t="s">
        <v>1584</v>
      </c>
      <c r="C59" s="220" t="s">
        <v>1585</v>
      </c>
      <c r="D59" s="221" t="s">
        <v>182</v>
      </c>
      <c r="E59" s="222">
        <v>4</v>
      </c>
      <c r="F59" s="223">
        <v>0</v>
      </c>
      <c r="G59" s="223">
        <f t="shared" si="20"/>
        <v>0</v>
      </c>
      <c r="H59" s="223">
        <v>662.3</v>
      </c>
      <c r="I59" s="223">
        <f t="shared" si="14"/>
        <v>2649.2</v>
      </c>
      <c r="J59" s="223">
        <v>130.70000000000005</v>
      </c>
      <c r="K59" s="223">
        <f t="shared" si="15"/>
        <v>522.79999999999995</v>
      </c>
      <c r="L59" s="223">
        <v>21</v>
      </c>
      <c r="M59" s="223">
        <f t="shared" si="16"/>
        <v>0</v>
      </c>
      <c r="N59" s="224">
        <v>2.7E-4</v>
      </c>
      <c r="O59" s="224">
        <f t="shared" si="17"/>
        <v>1.08E-3</v>
      </c>
      <c r="P59" s="224">
        <v>0</v>
      </c>
      <c r="Q59" s="224">
        <f t="shared" si="18"/>
        <v>0</v>
      </c>
      <c r="R59" s="224"/>
      <c r="S59" s="224"/>
      <c r="T59" s="225">
        <v>0.246</v>
      </c>
      <c r="U59" s="224">
        <f t="shared" si="19"/>
        <v>0.98</v>
      </c>
      <c r="V59" s="226"/>
      <c r="W59" s="226"/>
      <c r="X59" s="226"/>
      <c r="Y59" s="226"/>
      <c r="Z59" s="226"/>
      <c r="AA59" s="226"/>
      <c r="AB59" s="226"/>
      <c r="AC59" s="226"/>
      <c r="AD59" s="226"/>
      <c r="AE59" s="226" t="s">
        <v>1489</v>
      </c>
      <c r="AF59" s="226"/>
      <c r="AG59" s="226"/>
      <c r="AH59" s="226"/>
      <c r="AI59" s="226"/>
      <c r="AJ59" s="226"/>
      <c r="AK59" s="226"/>
      <c r="AL59" s="226"/>
      <c r="AM59" s="226"/>
      <c r="AN59" s="226"/>
      <c r="AO59" s="226"/>
      <c r="AP59" s="226"/>
      <c r="AQ59" s="226"/>
      <c r="AR59" s="226"/>
      <c r="AS59" s="226"/>
      <c r="AT59" s="226"/>
      <c r="AU59" s="226"/>
      <c r="AV59" s="226"/>
      <c r="AW59" s="226"/>
      <c r="AX59" s="226"/>
      <c r="AY59" s="226"/>
      <c r="AZ59" s="226"/>
      <c r="BA59" s="226"/>
      <c r="BB59" s="226"/>
      <c r="BC59" s="226"/>
      <c r="BD59" s="226"/>
      <c r="BE59" s="226"/>
      <c r="BF59" s="226"/>
      <c r="BG59" s="226"/>
      <c r="BH59" s="226"/>
    </row>
    <row r="60" spans="1:60" outlineLevel="1">
      <c r="A60" s="218">
        <v>50</v>
      </c>
      <c r="B60" s="219" t="s">
        <v>1586</v>
      </c>
      <c r="C60" s="220" t="s">
        <v>1587</v>
      </c>
      <c r="D60" s="221" t="s">
        <v>182</v>
      </c>
      <c r="E60" s="222">
        <v>6</v>
      </c>
      <c r="F60" s="223">
        <v>0</v>
      </c>
      <c r="G60" s="223">
        <f t="shared" si="20"/>
        <v>0</v>
      </c>
      <c r="H60" s="223">
        <v>335</v>
      </c>
      <c r="I60" s="223">
        <f t="shared" si="14"/>
        <v>2010</v>
      </c>
      <c r="J60" s="223">
        <v>0</v>
      </c>
      <c r="K60" s="223">
        <f t="shared" si="15"/>
        <v>0</v>
      </c>
      <c r="L60" s="223">
        <v>21</v>
      </c>
      <c r="M60" s="223">
        <f t="shared" si="16"/>
        <v>0</v>
      </c>
      <c r="N60" s="224">
        <v>1.33E-3</v>
      </c>
      <c r="O60" s="224">
        <f t="shared" si="17"/>
        <v>7.9799999999999992E-3</v>
      </c>
      <c r="P60" s="224">
        <v>0</v>
      </c>
      <c r="Q60" s="224">
        <f t="shared" si="18"/>
        <v>0</v>
      </c>
      <c r="R60" s="224"/>
      <c r="S60" s="224"/>
      <c r="T60" s="225">
        <v>0</v>
      </c>
      <c r="U60" s="224">
        <f t="shared" si="19"/>
        <v>0</v>
      </c>
      <c r="V60" s="226"/>
      <c r="W60" s="226"/>
      <c r="X60" s="226"/>
      <c r="Y60" s="226"/>
      <c r="Z60" s="226"/>
      <c r="AA60" s="226"/>
      <c r="AB60" s="226"/>
      <c r="AC60" s="226"/>
      <c r="AD60" s="226"/>
      <c r="AE60" s="226" t="s">
        <v>1519</v>
      </c>
      <c r="AF60" s="226"/>
      <c r="AG60" s="226"/>
      <c r="AH60" s="226"/>
      <c r="AI60" s="226"/>
      <c r="AJ60" s="226"/>
      <c r="AK60" s="226"/>
      <c r="AL60" s="226"/>
      <c r="AM60" s="226"/>
      <c r="AN60" s="226"/>
      <c r="AO60" s="226"/>
      <c r="AP60" s="226"/>
      <c r="AQ60" s="226"/>
      <c r="AR60" s="226"/>
      <c r="AS60" s="226"/>
      <c r="AT60" s="226"/>
      <c r="AU60" s="226"/>
      <c r="AV60" s="226"/>
      <c r="AW60" s="226"/>
      <c r="AX60" s="226"/>
      <c r="AY60" s="226"/>
      <c r="AZ60" s="226"/>
      <c r="BA60" s="226"/>
      <c r="BB60" s="226"/>
      <c r="BC60" s="226"/>
      <c r="BD60" s="226"/>
      <c r="BE60" s="226"/>
      <c r="BF60" s="226"/>
      <c r="BG60" s="226"/>
      <c r="BH60" s="226"/>
    </row>
    <row r="61" spans="1:60">
      <c r="A61" s="227" t="s">
        <v>1484</v>
      </c>
      <c r="B61" s="228" t="s">
        <v>1588</v>
      </c>
      <c r="C61" s="229" t="s">
        <v>1589</v>
      </c>
      <c r="D61" s="230"/>
      <c r="E61" s="231"/>
      <c r="F61" s="232"/>
      <c r="G61" s="232">
        <f>SUMIF(AE62:AE63,"&lt;&gt;NOR",G62:G63)</f>
        <v>0</v>
      </c>
      <c r="H61" s="232"/>
      <c r="I61" s="232">
        <f>SUM(I62:I63)</f>
        <v>54085.919999999998</v>
      </c>
      <c r="J61" s="232"/>
      <c r="K61" s="232">
        <f>SUM(K62:K63)</f>
        <v>7129.08</v>
      </c>
      <c r="L61" s="232"/>
      <c r="M61" s="232">
        <f>SUM(M62:M63)</f>
        <v>0</v>
      </c>
      <c r="N61" s="233"/>
      <c r="O61" s="233">
        <f>SUM(O62:O63)</f>
        <v>6.3E-2</v>
      </c>
      <c r="P61" s="233"/>
      <c r="Q61" s="233">
        <f>SUM(Q62:Q63)</f>
        <v>0</v>
      </c>
      <c r="R61" s="233"/>
      <c r="S61" s="233"/>
      <c r="T61" s="234"/>
      <c r="U61" s="233">
        <f>SUM(U62:U63)</f>
        <v>12.389999999999999</v>
      </c>
      <c r="AE61" s="199" t="s">
        <v>1486</v>
      </c>
    </row>
    <row r="62" spans="1:60" outlineLevel="1">
      <c r="A62" s="218">
        <v>51</v>
      </c>
      <c r="B62" s="219" t="s">
        <v>1590</v>
      </c>
      <c r="C62" s="220" t="s">
        <v>1591</v>
      </c>
      <c r="D62" s="221" t="s">
        <v>1032</v>
      </c>
      <c r="E62" s="222">
        <v>6</v>
      </c>
      <c r="F62" s="223">
        <v>0</v>
      </c>
      <c r="G62" s="223">
        <f>E62*F62</f>
        <v>0</v>
      </c>
      <c r="H62" s="223">
        <v>7726.56</v>
      </c>
      <c r="I62" s="223">
        <f>ROUND(E62*H62,2)</f>
        <v>46359.360000000001</v>
      </c>
      <c r="J62" s="223">
        <v>1018.4399999999996</v>
      </c>
      <c r="K62" s="223">
        <f>ROUND(E62*J62,2)</f>
        <v>6110.64</v>
      </c>
      <c r="L62" s="223">
        <v>21</v>
      </c>
      <c r="M62" s="223">
        <f>G62*(1+L62/100)</f>
        <v>0</v>
      </c>
      <c r="N62" s="224">
        <v>8.9999999999999993E-3</v>
      </c>
      <c r="O62" s="224">
        <f>ROUND(E62*N62,5)</f>
        <v>5.3999999999999999E-2</v>
      </c>
      <c r="P62" s="224">
        <v>0</v>
      </c>
      <c r="Q62" s="224">
        <f>ROUND(E62*P62,5)</f>
        <v>0</v>
      </c>
      <c r="R62" s="224"/>
      <c r="S62" s="224"/>
      <c r="T62" s="225">
        <v>1.77</v>
      </c>
      <c r="U62" s="224">
        <f>ROUND(E62*T62,2)</f>
        <v>10.62</v>
      </c>
      <c r="V62" s="226"/>
      <c r="W62" s="226"/>
      <c r="X62" s="226"/>
      <c r="Y62" s="226"/>
      <c r="Z62" s="226"/>
      <c r="AA62" s="226"/>
      <c r="AB62" s="226"/>
      <c r="AC62" s="226"/>
      <c r="AD62" s="226"/>
      <c r="AE62" s="226" t="s">
        <v>1489</v>
      </c>
      <c r="AF62" s="226"/>
      <c r="AG62" s="226"/>
      <c r="AH62" s="226"/>
      <c r="AI62" s="226"/>
      <c r="AJ62" s="226"/>
      <c r="AK62" s="226"/>
      <c r="AL62" s="226"/>
      <c r="AM62" s="226"/>
      <c r="AN62" s="226"/>
      <c r="AO62" s="226"/>
      <c r="AP62" s="226"/>
      <c r="AQ62" s="226"/>
      <c r="AR62" s="226"/>
      <c r="AS62" s="226"/>
      <c r="AT62" s="226"/>
      <c r="AU62" s="226"/>
      <c r="AV62" s="226"/>
      <c r="AW62" s="226"/>
      <c r="AX62" s="226"/>
      <c r="AY62" s="226"/>
      <c r="AZ62" s="226"/>
      <c r="BA62" s="226"/>
      <c r="BB62" s="226"/>
      <c r="BC62" s="226"/>
      <c r="BD62" s="226"/>
      <c r="BE62" s="226"/>
      <c r="BF62" s="226"/>
      <c r="BG62" s="226"/>
      <c r="BH62" s="226"/>
    </row>
    <row r="63" spans="1:60" outlineLevel="1">
      <c r="A63" s="236">
        <v>52</v>
      </c>
      <c r="B63" s="237" t="s">
        <v>1592</v>
      </c>
      <c r="C63" s="238" t="s">
        <v>1593</v>
      </c>
      <c r="D63" s="239" t="s">
        <v>1032</v>
      </c>
      <c r="E63" s="240">
        <v>1</v>
      </c>
      <c r="F63" s="241">
        <v>0</v>
      </c>
      <c r="G63" s="241">
        <f>E63*F63</f>
        <v>0</v>
      </c>
      <c r="H63" s="241">
        <v>7726.56</v>
      </c>
      <c r="I63" s="241">
        <f>ROUND(E63*H63,2)</f>
        <v>7726.56</v>
      </c>
      <c r="J63" s="241">
        <v>1018.4399999999996</v>
      </c>
      <c r="K63" s="241">
        <f>ROUND(E63*J63,2)</f>
        <v>1018.44</v>
      </c>
      <c r="L63" s="241">
        <v>21</v>
      </c>
      <c r="M63" s="241">
        <f>G63*(1+L63/100)</f>
        <v>0</v>
      </c>
      <c r="N63" s="242">
        <v>8.9999999999999993E-3</v>
      </c>
      <c r="O63" s="242">
        <f>ROUND(E63*N63,5)</f>
        <v>8.9999999999999993E-3</v>
      </c>
      <c r="P63" s="242">
        <v>0</v>
      </c>
      <c r="Q63" s="242">
        <f>ROUND(E63*P63,5)</f>
        <v>0</v>
      </c>
      <c r="R63" s="242"/>
      <c r="S63" s="242"/>
      <c r="T63" s="243">
        <v>1.77</v>
      </c>
      <c r="U63" s="242">
        <f>ROUND(E63*T63,2)</f>
        <v>1.77</v>
      </c>
      <c r="V63" s="226"/>
      <c r="W63" s="226"/>
      <c r="X63" s="226"/>
      <c r="Y63" s="226"/>
      <c r="Z63" s="226"/>
      <c r="AA63" s="226"/>
      <c r="AB63" s="226"/>
      <c r="AC63" s="226"/>
      <c r="AD63" s="226"/>
      <c r="AE63" s="226" t="s">
        <v>1489</v>
      </c>
      <c r="AF63" s="226"/>
      <c r="AG63" s="226"/>
      <c r="AH63" s="226"/>
      <c r="AI63" s="226"/>
      <c r="AJ63" s="226"/>
      <c r="AK63" s="226"/>
      <c r="AL63" s="226"/>
      <c r="AM63" s="226"/>
      <c r="AN63" s="226"/>
      <c r="AO63" s="226"/>
      <c r="AP63" s="226"/>
      <c r="AQ63" s="226"/>
      <c r="AR63" s="226"/>
      <c r="AS63" s="226"/>
      <c r="AT63" s="226"/>
      <c r="AU63" s="226"/>
      <c r="AV63" s="226"/>
      <c r="AW63" s="226"/>
      <c r="AX63" s="226"/>
      <c r="AY63" s="226"/>
      <c r="AZ63" s="226"/>
      <c r="BA63" s="226"/>
      <c r="BB63" s="226"/>
      <c r="BC63" s="226"/>
      <c r="BD63" s="226"/>
      <c r="BE63" s="226"/>
      <c r="BF63" s="226"/>
      <c r="BG63" s="226"/>
      <c r="BH63" s="226"/>
    </row>
    <row r="64" spans="1:60">
      <c r="A64" s="244"/>
      <c r="B64" s="245" t="s">
        <v>1</v>
      </c>
      <c r="C64" s="246" t="s">
        <v>1</v>
      </c>
      <c r="D64" s="244"/>
      <c r="E64" s="244"/>
      <c r="F64" s="244"/>
      <c r="G64" s="244"/>
      <c r="H64" s="244"/>
      <c r="I64" s="244"/>
      <c r="J64" s="244"/>
      <c r="K64" s="244"/>
      <c r="L64" s="244"/>
      <c r="M64" s="244"/>
      <c r="N64" s="244"/>
      <c r="O64" s="244"/>
      <c r="P64" s="244"/>
      <c r="Q64" s="244"/>
      <c r="R64" s="244"/>
      <c r="S64" s="244"/>
      <c r="T64" s="244"/>
      <c r="U64" s="244"/>
      <c r="AC64" s="199">
        <v>15</v>
      </c>
      <c r="AD64" s="199">
        <v>21</v>
      </c>
    </row>
    <row r="65" spans="3:31">
      <c r="C65" s="247"/>
      <c r="AE65" s="199" t="s">
        <v>1594</v>
      </c>
    </row>
  </sheetData>
  <mergeCells count="4">
    <mergeCell ref="A1:G1"/>
    <mergeCell ref="C3:G3"/>
    <mergeCell ref="C4:G4"/>
    <mergeCell ref="B2:G2"/>
  </mergeCells>
  <pageMargins left="0.39370078740157499" right="0.196850393700787" top="0.78740157499999996" bottom="0.78740157499999996"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21"/>
  <sheetViews>
    <sheetView workbookViewId="0">
      <selection activeCell="B2" sqref="B2:G2"/>
    </sheetView>
  </sheetViews>
  <sheetFormatPr defaultRowHeight="12.75" outlineLevelRow="1"/>
  <cols>
    <col min="1" max="1" width="5" style="199" customWidth="1"/>
    <col min="2" max="2" width="16.83203125" style="248" customWidth="1"/>
    <col min="3" max="3" width="44.6640625" style="248" customWidth="1"/>
    <col min="4" max="4" width="5.1640625" style="199" customWidth="1"/>
    <col min="5" max="5" width="12.1640625" style="199" customWidth="1"/>
    <col min="6" max="6" width="11.33203125" style="199" customWidth="1"/>
    <col min="7" max="7" width="14.6640625" style="199" customWidth="1"/>
    <col min="8" max="13" width="0" style="199" hidden="1" customWidth="1"/>
    <col min="14" max="17" width="9.33203125" style="199"/>
    <col min="18" max="21" width="0" style="199" hidden="1" customWidth="1"/>
    <col min="22" max="28" width="9.33203125" style="199"/>
    <col min="29" max="39" width="0" style="199" hidden="1" customWidth="1"/>
    <col min="40" max="16384" width="9.33203125" style="199"/>
  </cols>
  <sheetData>
    <row r="1" spans="1:60" ht="15.75" customHeight="1">
      <c r="A1" s="413" t="s">
        <v>1456</v>
      </c>
      <c r="B1" s="413"/>
      <c r="C1" s="413"/>
      <c r="D1" s="413"/>
      <c r="E1" s="413"/>
      <c r="F1" s="413"/>
      <c r="G1" s="413"/>
      <c r="AE1" s="199" t="s">
        <v>1457</v>
      </c>
    </row>
    <row r="2" spans="1:60" ht="25.15" customHeight="1">
      <c r="A2" s="200" t="s">
        <v>1458</v>
      </c>
      <c r="B2" s="417" t="s">
        <v>1876</v>
      </c>
      <c r="C2" s="418"/>
      <c r="D2" s="418"/>
      <c r="E2" s="418"/>
      <c r="F2" s="418"/>
      <c r="G2" s="419"/>
      <c r="AE2" s="199" t="s">
        <v>81</v>
      </c>
    </row>
    <row r="3" spans="1:60" ht="25.15" hidden="1" customHeight="1">
      <c r="A3" s="200" t="s">
        <v>1459</v>
      </c>
      <c r="B3" s="201"/>
      <c r="C3" s="414"/>
      <c r="D3" s="415"/>
      <c r="E3" s="415"/>
      <c r="F3" s="415"/>
      <c r="G3" s="416"/>
      <c r="AE3" s="199" t="s">
        <v>1460</v>
      </c>
    </row>
    <row r="4" spans="1:60" ht="25.15" hidden="1" customHeight="1">
      <c r="A4" s="200" t="s">
        <v>1461</v>
      </c>
      <c r="B4" s="201"/>
      <c r="C4" s="414"/>
      <c r="D4" s="415"/>
      <c r="E4" s="415"/>
      <c r="F4" s="415"/>
      <c r="G4" s="416"/>
      <c r="AE4" s="199" t="s">
        <v>1462</v>
      </c>
    </row>
    <row r="5" spans="1:60" hidden="1">
      <c r="A5" s="202" t="s">
        <v>1463</v>
      </c>
      <c r="B5" s="203"/>
      <c r="C5" s="204"/>
      <c r="D5" s="205"/>
      <c r="E5" s="205"/>
      <c r="F5" s="205"/>
      <c r="G5" s="206"/>
      <c r="AE5" s="199" t="s">
        <v>1464</v>
      </c>
    </row>
    <row r="7" spans="1:60" ht="51">
      <c r="A7" s="207" t="s">
        <v>1465</v>
      </c>
      <c r="B7" s="208" t="s">
        <v>1466</v>
      </c>
      <c r="C7" s="208" t="s">
        <v>1467</v>
      </c>
      <c r="D7" s="207" t="s">
        <v>138</v>
      </c>
      <c r="E7" s="207" t="s">
        <v>1468</v>
      </c>
      <c r="F7" s="209" t="s">
        <v>1469</v>
      </c>
      <c r="G7" s="207" t="s">
        <v>1470</v>
      </c>
      <c r="H7" s="210" t="s">
        <v>1471</v>
      </c>
      <c r="I7" s="210" t="s">
        <v>1472</v>
      </c>
      <c r="J7" s="210" t="s">
        <v>1473</v>
      </c>
      <c r="K7" s="210" t="s">
        <v>1474</v>
      </c>
      <c r="L7" s="210" t="s">
        <v>40</v>
      </c>
      <c r="M7" s="210" t="s">
        <v>1475</v>
      </c>
      <c r="N7" s="210" t="s">
        <v>1476</v>
      </c>
      <c r="O7" s="210" t="s">
        <v>1477</v>
      </c>
      <c r="P7" s="210" t="s">
        <v>1478</v>
      </c>
      <c r="Q7" s="210" t="s">
        <v>1479</v>
      </c>
      <c r="R7" s="210" t="s">
        <v>1480</v>
      </c>
      <c r="S7" s="210" t="s">
        <v>1481</v>
      </c>
      <c r="T7" s="210" t="s">
        <v>1482</v>
      </c>
      <c r="U7" s="210" t="s">
        <v>1483</v>
      </c>
    </row>
    <row r="8" spans="1:60">
      <c r="A8" s="211" t="s">
        <v>1484</v>
      </c>
      <c r="B8" s="212" t="s">
        <v>1595</v>
      </c>
      <c r="C8" s="213" t="s">
        <v>1596</v>
      </c>
      <c r="D8" s="214"/>
      <c r="E8" s="215"/>
      <c r="F8" s="216"/>
      <c r="G8" s="216">
        <f>SUMIF(AE9:AE10,"&lt;&gt;NOR",G9:G10)</f>
        <v>0</v>
      </c>
      <c r="H8" s="216"/>
      <c r="I8" s="216">
        <f>SUM(I9:I10)</f>
        <v>336745.85</v>
      </c>
      <c r="J8" s="216"/>
      <c r="K8" s="216">
        <f>SUM(K9:K10)</f>
        <v>6889.15</v>
      </c>
      <c r="L8" s="216"/>
      <c r="M8" s="216">
        <f>SUM(M9:M10)</f>
        <v>0</v>
      </c>
      <c r="N8" s="217"/>
      <c r="O8" s="217">
        <f>SUM(O9:O10)</f>
        <v>6.8190000000000001E-2</v>
      </c>
      <c r="P8" s="217"/>
      <c r="Q8" s="217">
        <f>SUM(Q9:Q10)</f>
        <v>0</v>
      </c>
      <c r="R8" s="217"/>
      <c r="S8" s="217"/>
      <c r="T8" s="211"/>
      <c r="U8" s="217">
        <f>SUM(U9:U10)</f>
        <v>5.44</v>
      </c>
      <c r="AE8" s="199" t="s">
        <v>1486</v>
      </c>
    </row>
    <row r="9" spans="1:60" outlineLevel="1">
      <c r="A9" s="218">
        <v>1</v>
      </c>
      <c r="B9" s="219" t="s">
        <v>1597</v>
      </c>
      <c r="C9" s="220" t="s">
        <v>1598</v>
      </c>
      <c r="D9" s="221" t="s">
        <v>1032</v>
      </c>
      <c r="E9" s="222">
        <v>1</v>
      </c>
      <c r="F9" s="223">
        <v>0</v>
      </c>
      <c r="G9" s="223">
        <f>E9*F9</f>
        <v>0</v>
      </c>
      <c r="H9" s="223">
        <v>1745.85</v>
      </c>
      <c r="I9" s="223">
        <f>ROUND(E9*H9,2)</f>
        <v>1745.85</v>
      </c>
      <c r="J9" s="223">
        <v>6889.15</v>
      </c>
      <c r="K9" s="223">
        <f>ROUND(E9*J9,2)</f>
        <v>6889.15</v>
      </c>
      <c r="L9" s="223">
        <v>21</v>
      </c>
      <c r="M9" s="223">
        <f>G9*(1+L9/100)</f>
        <v>0</v>
      </c>
      <c r="N9" s="224">
        <v>9.1900000000000003E-3</v>
      </c>
      <c r="O9" s="224">
        <f>ROUND(E9*N9,5)</f>
        <v>9.1900000000000003E-3</v>
      </c>
      <c r="P9" s="224">
        <v>0</v>
      </c>
      <c r="Q9" s="224">
        <f>ROUND(E9*P9,5)</f>
        <v>0</v>
      </c>
      <c r="R9" s="224"/>
      <c r="S9" s="224"/>
      <c r="T9" s="225">
        <v>5.4379999999999997</v>
      </c>
      <c r="U9" s="224">
        <f>ROUND(E9*T9,2)</f>
        <v>5.44</v>
      </c>
      <c r="V9" s="226"/>
      <c r="W9" s="226"/>
      <c r="X9" s="226"/>
      <c r="Y9" s="226"/>
      <c r="Z9" s="226"/>
      <c r="AA9" s="226"/>
      <c r="AB9" s="226"/>
      <c r="AC9" s="226"/>
      <c r="AD9" s="226"/>
      <c r="AE9" s="226" t="s">
        <v>1489</v>
      </c>
      <c r="AF9" s="226"/>
      <c r="AG9" s="226"/>
      <c r="AH9" s="226"/>
      <c r="AI9" s="226"/>
      <c r="AJ9" s="226"/>
      <c r="AK9" s="226"/>
      <c r="AL9" s="226"/>
      <c r="AM9" s="226"/>
      <c r="AN9" s="226"/>
      <c r="AO9" s="226"/>
      <c r="AP9" s="226"/>
      <c r="AQ9" s="226"/>
      <c r="AR9" s="226"/>
      <c r="AS9" s="226"/>
      <c r="AT9" s="226"/>
      <c r="AU9" s="226"/>
      <c r="AV9" s="226"/>
      <c r="AW9" s="226"/>
      <c r="AX9" s="226"/>
      <c r="AY9" s="226"/>
      <c r="AZ9" s="226"/>
      <c r="BA9" s="226"/>
      <c r="BB9" s="226"/>
      <c r="BC9" s="226"/>
      <c r="BD9" s="226"/>
      <c r="BE9" s="226"/>
      <c r="BF9" s="226"/>
      <c r="BG9" s="226"/>
      <c r="BH9" s="226"/>
    </row>
    <row r="10" spans="1:60" ht="22.5" outlineLevel="1">
      <c r="A10" s="218">
        <v>2</v>
      </c>
      <c r="B10" s="219" t="s">
        <v>1599</v>
      </c>
      <c r="C10" s="220" t="s">
        <v>1600</v>
      </c>
      <c r="D10" s="221" t="s">
        <v>182</v>
      </c>
      <c r="E10" s="222">
        <v>1</v>
      </c>
      <c r="F10" s="223">
        <v>0</v>
      </c>
      <c r="G10" s="223">
        <f>E10*F10</f>
        <v>0</v>
      </c>
      <c r="H10" s="223">
        <v>335000</v>
      </c>
      <c r="I10" s="223">
        <f>ROUND(E10*H10,2)</f>
        <v>335000</v>
      </c>
      <c r="J10" s="223">
        <v>0</v>
      </c>
      <c r="K10" s="223">
        <f>ROUND(E10*J10,2)</f>
        <v>0</v>
      </c>
      <c r="L10" s="223">
        <v>21</v>
      </c>
      <c r="M10" s="223">
        <f>G10*(1+L10/100)</f>
        <v>0</v>
      </c>
      <c r="N10" s="224">
        <v>5.8999999999999997E-2</v>
      </c>
      <c r="O10" s="224">
        <f>ROUND(E10*N10,5)</f>
        <v>5.8999999999999997E-2</v>
      </c>
      <c r="P10" s="224">
        <v>0</v>
      </c>
      <c r="Q10" s="224">
        <f>ROUND(E10*P10,5)</f>
        <v>0</v>
      </c>
      <c r="R10" s="224"/>
      <c r="S10" s="224"/>
      <c r="T10" s="225">
        <v>0</v>
      </c>
      <c r="U10" s="224">
        <f>ROUND(E10*T10,2)</f>
        <v>0</v>
      </c>
      <c r="V10" s="226"/>
      <c r="W10" s="226"/>
      <c r="X10" s="226"/>
      <c r="Y10" s="226"/>
      <c r="Z10" s="226"/>
      <c r="AA10" s="226"/>
      <c r="AB10" s="226"/>
      <c r="AC10" s="226"/>
      <c r="AD10" s="226"/>
      <c r="AE10" s="226" t="s">
        <v>1519</v>
      </c>
      <c r="AF10" s="226"/>
      <c r="AG10" s="226"/>
      <c r="AH10" s="226"/>
      <c r="AI10" s="226"/>
      <c r="AJ10" s="226"/>
      <c r="AK10" s="226"/>
      <c r="AL10" s="226"/>
      <c r="AM10" s="226"/>
      <c r="AN10" s="226"/>
      <c r="AO10" s="226"/>
      <c r="AP10" s="226"/>
      <c r="AQ10" s="226"/>
      <c r="AR10" s="226"/>
      <c r="AS10" s="226"/>
      <c r="AT10" s="226"/>
      <c r="AU10" s="226"/>
      <c r="AV10" s="226"/>
      <c r="AW10" s="226"/>
      <c r="AX10" s="226"/>
      <c r="AY10" s="226"/>
      <c r="AZ10" s="226"/>
      <c r="BA10" s="226"/>
      <c r="BB10" s="226"/>
      <c r="BC10" s="226"/>
      <c r="BD10" s="226"/>
      <c r="BE10" s="226"/>
      <c r="BF10" s="226"/>
      <c r="BG10" s="226"/>
      <c r="BH10" s="226"/>
    </row>
    <row r="11" spans="1:60">
      <c r="A11" s="227" t="s">
        <v>1484</v>
      </c>
      <c r="B11" s="228" t="s">
        <v>1601</v>
      </c>
      <c r="C11" s="229" t="s">
        <v>1602</v>
      </c>
      <c r="D11" s="230"/>
      <c r="E11" s="231"/>
      <c r="F11" s="232"/>
      <c r="G11" s="232">
        <f>SUMIF(AE12:AE12,"&lt;&gt;NOR",G12:G12)</f>
        <v>0</v>
      </c>
      <c r="H11" s="232"/>
      <c r="I11" s="232">
        <f>SUM(I12:I12)</f>
        <v>377.3</v>
      </c>
      <c r="J11" s="232"/>
      <c r="K11" s="232">
        <f>SUM(K12:K12)</f>
        <v>657.7</v>
      </c>
      <c r="L11" s="232"/>
      <c r="M11" s="232">
        <f>SUM(M12:M12)</f>
        <v>0</v>
      </c>
      <c r="N11" s="233"/>
      <c r="O11" s="233">
        <f>SUM(O12:O12)</f>
        <v>2.9999999999999997E-4</v>
      </c>
      <c r="P11" s="233"/>
      <c r="Q11" s="233">
        <f>SUM(Q12:Q12)</f>
        <v>0</v>
      </c>
      <c r="R11" s="233"/>
      <c r="S11" s="233"/>
      <c r="T11" s="234"/>
      <c r="U11" s="233">
        <f>SUM(U12:U12)</f>
        <v>1.35</v>
      </c>
      <c r="AE11" s="199" t="s">
        <v>1486</v>
      </c>
    </row>
    <row r="12" spans="1:60" outlineLevel="1">
      <c r="A12" s="218">
        <v>3</v>
      </c>
      <c r="B12" s="219" t="s">
        <v>1603</v>
      </c>
      <c r="C12" s="220" t="s">
        <v>1604</v>
      </c>
      <c r="D12" s="221" t="s">
        <v>204</v>
      </c>
      <c r="E12" s="222">
        <v>10</v>
      </c>
      <c r="F12" s="223">
        <v>0</v>
      </c>
      <c r="G12" s="223">
        <f>E12*F12</f>
        <v>0</v>
      </c>
      <c r="H12" s="223">
        <v>37.729999999999997</v>
      </c>
      <c r="I12" s="223">
        <f>ROUND(E12*H12,2)</f>
        <v>377.3</v>
      </c>
      <c r="J12" s="223">
        <v>65.77000000000001</v>
      </c>
      <c r="K12" s="223">
        <f>ROUND(E12*J12,2)</f>
        <v>657.7</v>
      </c>
      <c r="L12" s="223">
        <v>21</v>
      </c>
      <c r="M12" s="223">
        <f>G12*(1+L12/100)</f>
        <v>0</v>
      </c>
      <c r="N12" s="224">
        <v>3.0000000000000001E-5</v>
      </c>
      <c r="O12" s="224">
        <f>ROUND(E12*N12,5)</f>
        <v>2.9999999999999997E-4</v>
      </c>
      <c r="P12" s="224">
        <v>0</v>
      </c>
      <c r="Q12" s="224">
        <f>ROUND(E12*P12,5)</f>
        <v>0</v>
      </c>
      <c r="R12" s="224"/>
      <c r="S12" s="224"/>
      <c r="T12" s="225">
        <v>0.13500000000000001</v>
      </c>
      <c r="U12" s="224">
        <f>ROUND(E12*T12,2)</f>
        <v>1.35</v>
      </c>
      <c r="V12" s="226"/>
      <c r="W12" s="226"/>
      <c r="X12" s="226"/>
      <c r="Y12" s="226"/>
      <c r="Z12" s="226"/>
      <c r="AA12" s="226"/>
      <c r="AB12" s="226"/>
      <c r="AC12" s="226"/>
      <c r="AD12" s="226"/>
      <c r="AE12" s="226" t="s">
        <v>1489</v>
      </c>
      <c r="AF12" s="226"/>
      <c r="AG12" s="226"/>
      <c r="AH12" s="226"/>
      <c r="AI12" s="226"/>
      <c r="AJ12" s="226"/>
      <c r="AK12" s="226"/>
      <c r="AL12" s="226"/>
      <c r="AM12" s="226"/>
      <c r="AN12" s="226"/>
      <c r="AO12" s="226"/>
      <c r="AP12" s="226"/>
      <c r="AQ12" s="226"/>
      <c r="AR12" s="226"/>
      <c r="AS12" s="226"/>
      <c r="AT12" s="226"/>
      <c r="AU12" s="226"/>
      <c r="AV12" s="226"/>
      <c r="AW12" s="226"/>
      <c r="AX12" s="226"/>
      <c r="AY12" s="226"/>
      <c r="AZ12" s="226"/>
      <c r="BA12" s="226"/>
      <c r="BB12" s="226"/>
      <c r="BC12" s="226"/>
      <c r="BD12" s="226"/>
      <c r="BE12" s="226"/>
      <c r="BF12" s="226"/>
      <c r="BG12" s="226"/>
      <c r="BH12" s="226"/>
    </row>
    <row r="13" spans="1:60">
      <c r="A13" s="227" t="s">
        <v>1484</v>
      </c>
      <c r="B13" s="228" t="s">
        <v>1056</v>
      </c>
      <c r="C13" s="229" t="s">
        <v>1605</v>
      </c>
      <c r="D13" s="230"/>
      <c r="E13" s="231"/>
      <c r="F13" s="232"/>
      <c r="G13" s="232">
        <f>SUMIF(AE14:AE19,"&lt;&gt;NOR",G14:G19)</f>
        <v>0</v>
      </c>
      <c r="H13" s="232"/>
      <c r="I13" s="232">
        <f>SUM(I14:I19)</f>
        <v>82217.99000000002</v>
      </c>
      <c r="J13" s="232"/>
      <c r="K13" s="232">
        <f>SUM(K14:K19)</f>
        <v>67107.510000000009</v>
      </c>
      <c r="L13" s="232"/>
      <c r="M13" s="232">
        <f>SUM(M14:M19)</f>
        <v>0</v>
      </c>
      <c r="N13" s="233"/>
      <c r="O13" s="233">
        <f>SUM(O14:O19)</f>
        <v>0.51844999999999997</v>
      </c>
      <c r="P13" s="233"/>
      <c r="Q13" s="233">
        <f>SUM(Q14:Q19)</f>
        <v>0</v>
      </c>
      <c r="R13" s="233"/>
      <c r="S13" s="233"/>
      <c r="T13" s="234"/>
      <c r="U13" s="233">
        <f>SUM(U14:U19)</f>
        <v>100.4</v>
      </c>
      <c r="AE13" s="199" t="s">
        <v>1486</v>
      </c>
    </row>
    <row r="14" spans="1:60" outlineLevel="1">
      <c r="A14" s="218">
        <v>4</v>
      </c>
      <c r="B14" s="219" t="s">
        <v>1606</v>
      </c>
      <c r="C14" s="220" t="s">
        <v>1607</v>
      </c>
      <c r="D14" s="221" t="s">
        <v>164</v>
      </c>
      <c r="E14" s="222">
        <v>46.7</v>
      </c>
      <c r="F14" s="223">
        <v>0</v>
      </c>
      <c r="G14" s="223">
        <f>E14*F14</f>
        <v>0</v>
      </c>
      <c r="H14" s="223">
        <v>1170.23</v>
      </c>
      <c r="I14" s="223">
        <f t="shared" ref="I14:I19" si="0">ROUND(E14*H14,2)</f>
        <v>54649.74</v>
      </c>
      <c r="J14" s="223">
        <v>1014.77</v>
      </c>
      <c r="K14" s="223">
        <f t="shared" ref="K14:K19" si="1">ROUND(E14*J14,2)</f>
        <v>47389.760000000002</v>
      </c>
      <c r="L14" s="223">
        <v>21</v>
      </c>
      <c r="M14" s="223">
        <f t="shared" ref="M14:M19" si="2">G14*(1+L14/100)</f>
        <v>0</v>
      </c>
      <c r="N14" s="224">
        <v>4.4999999999999997E-3</v>
      </c>
      <c r="O14" s="224">
        <f t="shared" ref="O14:O19" si="3">ROUND(E14*N14,5)</f>
        <v>0.21015</v>
      </c>
      <c r="P14" s="224">
        <v>0</v>
      </c>
      <c r="Q14" s="224">
        <f t="shared" ref="Q14:Q19" si="4">ROUND(E14*P14,5)</f>
        <v>0</v>
      </c>
      <c r="R14" s="224"/>
      <c r="S14" s="224"/>
      <c r="T14" s="225">
        <v>1.91</v>
      </c>
      <c r="U14" s="224">
        <f t="shared" ref="U14:U19" si="5">ROUND(E14*T14,2)</f>
        <v>89.2</v>
      </c>
      <c r="V14" s="226"/>
      <c r="W14" s="226"/>
      <c r="X14" s="226"/>
      <c r="Y14" s="226"/>
      <c r="Z14" s="226"/>
      <c r="AA14" s="226"/>
      <c r="AB14" s="226"/>
      <c r="AC14" s="226"/>
      <c r="AD14" s="226"/>
      <c r="AE14" s="226" t="s">
        <v>1489</v>
      </c>
      <c r="AF14" s="226"/>
      <c r="AG14" s="226"/>
      <c r="AH14" s="226"/>
      <c r="AI14" s="226"/>
      <c r="AJ14" s="226"/>
      <c r="AK14" s="226"/>
      <c r="AL14" s="226"/>
      <c r="AM14" s="226"/>
      <c r="AN14" s="226"/>
      <c r="AO14" s="226"/>
      <c r="AP14" s="226"/>
      <c r="AQ14" s="226"/>
      <c r="AR14" s="226"/>
      <c r="AS14" s="226"/>
      <c r="AT14" s="226"/>
      <c r="AU14" s="226"/>
      <c r="AV14" s="226"/>
      <c r="AW14" s="226"/>
      <c r="AX14" s="226"/>
      <c r="AY14" s="226"/>
      <c r="AZ14" s="226"/>
      <c r="BA14" s="226"/>
      <c r="BB14" s="226"/>
      <c r="BC14" s="226"/>
      <c r="BD14" s="226"/>
      <c r="BE14" s="226"/>
      <c r="BF14" s="226"/>
      <c r="BG14" s="226"/>
      <c r="BH14" s="226"/>
    </row>
    <row r="15" spans="1:60" outlineLevel="1">
      <c r="A15" s="218">
        <v>5</v>
      </c>
      <c r="B15" s="219" t="s">
        <v>1608</v>
      </c>
      <c r="C15" s="220" t="s">
        <v>1609</v>
      </c>
      <c r="D15" s="221" t="s">
        <v>182</v>
      </c>
      <c r="E15" s="222">
        <v>1</v>
      </c>
      <c r="F15" s="223">
        <v>0</v>
      </c>
      <c r="G15" s="223">
        <f t="shared" ref="G15:G18" si="6">E15*F15</f>
        <v>0</v>
      </c>
      <c r="H15" s="223">
        <v>11722.92</v>
      </c>
      <c r="I15" s="223">
        <f t="shared" si="0"/>
        <v>11722.92</v>
      </c>
      <c r="J15" s="223">
        <v>307.07999999999993</v>
      </c>
      <c r="K15" s="223">
        <f t="shared" si="1"/>
        <v>307.08</v>
      </c>
      <c r="L15" s="223">
        <v>21</v>
      </c>
      <c r="M15" s="223">
        <f t="shared" si="2"/>
        <v>0</v>
      </c>
      <c r="N15" s="224">
        <v>5.8999999999999999E-3</v>
      </c>
      <c r="O15" s="224">
        <f t="shared" si="3"/>
        <v>5.8999999999999999E-3</v>
      </c>
      <c r="P15" s="224">
        <v>0</v>
      </c>
      <c r="Q15" s="224">
        <f t="shared" si="4"/>
        <v>0</v>
      </c>
      <c r="R15" s="224"/>
      <c r="S15" s="224"/>
      <c r="T15" s="225">
        <v>0.57799999999999996</v>
      </c>
      <c r="U15" s="224">
        <f t="shared" si="5"/>
        <v>0.57999999999999996</v>
      </c>
      <c r="V15" s="226"/>
      <c r="W15" s="226"/>
      <c r="X15" s="226"/>
      <c r="Y15" s="226"/>
      <c r="Z15" s="226"/>
      <c r="AA15" s="226"/>
      <c r="AB15" s="226"/>
      <c r="AC15" s="226"/>
      <c r="AD15" s="226"/>
      <c r="AE15" s="226" t="s">
        <v>1489</v>
      </c>
      <c r="AF15" s="226"/>
      <c r="AG15" s="226"/>
      <c r="AH15" s="226"/>
      <c r="AI15" s="226"/>
      <c r="AJ15" s="226"/>
      <c r="AK15" s="226"/>
      <c r="AL15" s="226"/>
      <c r="AM15" s="226"/>
      <c r="AN15" s="226"/>
      <c r="AO15" s="226"/>
      <c r="AP15" s="226"/>
      <c r="AQ15" s="226"/>
      <c r="AR15" s="226"/>
      <c r="AS15" s="226"/>
      <c r="AT15" s="226"/>
      <c r="AU15" s="226"/>
      <c r="AV15" s="226"/>
      <c r="AW15" s="226"/>
      <c r="AX15" s="226"/>
      <c r="AY15" s="226"/>
      <c r="AZ15" s="226"/>
      <c r="BA15" s="226"/>
      <c r="BB15" s="226"/>
      <c r="BC15" s="226"/>
      <c r="BD15" s="226"/>
      <c r="BE15" s="226"/>
      <c r="BF15" s="226"/>
      <c r="BG15" s="226"/>
      <c r="BH15" s="226"/>
    </row>
    <row r="16" spans="1:60" outlineLevel="1">
      <c r="A16" s="218">
        <v>6</v>
      </c>
      <c r="B16" s="219" t="s">
        <v>1610</v>
      </c>
      <c r="C16" s="220" t="s">
        <v>1611</v>
      </c>
      <c r="D16" s="221" t="s">
        <v>182</v>
      </c>
      <c r="E16" s="222">
        <v>1</v>
      </c>
      <c r="F16" s="223">
        <v>0</v>
      </c>
      <c r="G16" s="223">
        <f t="shared" si="6"/>
        <v>0</v>
      </c>
      <c r="H16" s="223">
        <v>3198.38</v>
      </c>
      <c r="I16" s="223">
        <f t="shared" si="0"/>
        <v>3198.38</v>
      </c>
      <c r="J16" s="223">
        <v>341.61999999999989</v>
      </c>
      <c r="K16" s="223">
        <f t="shared" si="1"/>
        <v>341.62</v>
      </c>
      <c r="L16" s="223">
        <v>21</v>
      </c>
      <c r="M16" s="223">
        <f t="shared" si="2"/>
        <v>0</v>
      </c>
      <c r="N16" s="224">
        <v>1.89E-2</v>
      </c>
      <c r="O16" s="224">
        <f t="shared" si="3"/>
        <v>1.89E-2</v>
      </c>
      <c r="P16" s="224">
        <v>0</v>
      </c>
      <c r="Q16" s="224">
        <f t="shared" si="4"/>
        <v>0</v>
      </c>
      <c r="R16" s="224"/>
      <c r="S16" s="224"/>
      <c r="T16" s="225">
        <v>0.66400000000000003</v>
      </c>
      <c r="U16" s="224">
        <f t="shared" si="5"/>
        <v>0.66</v>
      </c>
      <c r="V16" s="226"/>
      <c r="W16" s="226"/>
      <c r="X16" s="226"/>
      <c r="Y16" s="226"/>
      <c r="Z16" s="226"/>
      <c r="AA16" s="226"/>
      <c r="AB16" s="226"/>
      <c r="AC16" s="226"/>
      <c r="AD16" s="226"/>
      <c r="AE16" s="226" t="s">
        <v>1489</v>
      </c>
      <c r="AF16" s="226"/>
      <c r="AG16" s="226"/>
      <c r="AH16" s="226"/>
      <c r="AI16" s="226"/>
      <c r="AJ16" s="226"/>
      <c r="AK16" s="226"/>
      <c r="AL16" s="226"/>
      <c r="AM16" s="226"/>
      <c r="AN16" s="226"/>
      <c r="AO16" s="226"/>
      <c r="AP16" s="226"/>
      <c r="AQ16" s="226"/>
      <c r="AR16" s="226"/>
      <c r="AS16" s="226"/>
      <c r="AT16" s="226"/>
      <c r="AU16" s="226"/>
      <c r="AV16" s="226"/>
      <c r="AW16" s="226"/>
      <c r="AX16" s="226"/>
      <c r="AY16" s="226"/>
      <c r="AZ16" s="226"/>
      <c r="BA16" s="226"/>
      <c r="BB16" s="226"/>
      <c r="BC16" s="226"/>
      <c r="BD16" s="226"/>
      <c r="BE16" s="226"/>
      <c r="BF16" s="226"/>
      <c r="BG16" s="226"/>
      <c r="BH16" s="226"/>
    </row>
    <row r="17" spans="1:60" outlineLevel="1">
      <c r="A17" s="218">
        <v>7</v>
      </c>
      <c r="B17" s="219" t="s">
        <v>1612</v>
      </c>
      <c r="C17" s="220" t="s">
        <v>1613</v>
      </c>
      <c r="D17" s="221" t="s">
        <v>182</v>
      </c>
      <c r="E17" s="222">
        <v>7</v>
      </c>
      <c r="F17" s="223">
        <v>0</v>
      </c>
      <c r="G17" s="223">
        <f t="shared" si="6"/>
        <v>0</v>
      </c>
      <c r="H17" s="223">
        <v>843.13</v>
      </c>
      <c r="I17" s="223">
        <f t="shared" si="0"/>
        <v>5901.91</v>
      </c>
      <c r="J17" s="223">
        <v>81.87</v>
      </c>
      <c r="K17" s="223">
        <f t="shared" si="1"/>
        <v>573.09</v>
      </c>
      <c r="L17" s="223">
        <v>21</v>
      </c>
      <c r="M17" s="223">
        <f t="shared" si="2"/>
        <v>0</v>
      </c>
      <c r="N17" s="224">
        <v>1.89E-2</v>
      </c>
      <c r="O17" s="224">
        <f t="shared" si="3"/>
        <v>0.1323</v>
      </c>
      <c r="P17" s="224">
        <v>0</v>
      </c>
      <c r="Q17" s="224">
        <f t="shared" si="4"/>
        <v>0</v>
      </c>
      <c r="R17" s="224"/>
      <c r="S17" s="224"/>
      <c r="T17" s="225">
        <v>0.66400000000000003</v>
      </c>
      <c r="U17" s="224">
        <f t="shared" si="5"/>
        <v>4.6500000000000004</v>
      </c>
      <c r="V17" s="226"/>
      <c r="W17" s="226"/>
      <c r="X17" s="226"/>
      <c r="Y17" s="226"/>
      <c r="Z17" s="226"/>
      <c r="AA17" s="226"/>
      <c r="AB17" s="226"/>
      <c r="AC17" s="226"/>
      <c r="AD17" s="226"/>
      <c r="AE17" s="226" t="s">
        <v>1489</v>
      </c>
      <c r="AF17" s="226"/>
      <c r="AG17" s="226"/>
      <c r="AH17" s="226"/>
      <c r="AI17" s="226"/>
      <c r="AJ17" s="226"/>
      <c r="AK17" s="226"/>
      <c r="AL17" s="226"/>
      <c r="AM17" s="226"/>
      <c r="AN17" s="226"/>
      <c r="AO17" s="226"/>
      <c r="AP17" s="226"/>
      <c r="AQ17" s="226"/>
      <c r="AR17" s="226"/>
      <c r="AS17" s="226"/>
      <c r="AT17" s="226"/>
      <c r="AU17" s="226"/>
      <c r="AV17" s="226"/>
      <c r="AW17" s="226"/>
      <c r="AX17" s="226"/>
      <c r="AY17" s="226"/>
      <c r="AZ17" s="226"/>
      <c r="BA17" s="226"/>
      <c r="BB17" s="226"/>
      <c r="BC17" s="226"/>
      <c r="BD17" s="226"/>
      <c r="BE17" s="226"/>
      <c r="BF17" s="226"/>
      <c r="BG17" s="226"/>
      <c r="BH17" s="226"/>
    </row>
    <row r="18" spans="1:60" outlineLevel="1">
      <c r="A18" s="218">
        <v>8</v>
      </c>
      <c r="B18" s="219" t="s">
        <v>1612</v>
      </c>
      <c r="C18" s="220" t="s">
        <v>1614</v>
      </c>
      <c r="D18" s="221" t="s">
        <v>182</v>
      </c>
      <c r="E18" s="222">
        <v>1</v>
      </c>
      <c r="F18" s="223">
        <v>0</v>
      </c>
      <c r="G18" s="223">
        <f t="shared" si="6"/>
        <v>0</v>
      </c>
      <c r="H18" s="223">
        <v>843.13</v>
      </c>
      <c r="I18" s="223">
        <f t="shared" si="0"/>
        <v>843.13</v>
      </c>
      <c r="J18" s="223">
        <v>3530.87</v>
      </c>
      <c r="K18" s="223">
        <f t="shared" si="1"/>
        <v>3530.87</v>
      </c>
      <c r="L18" s="223">
        <v>21</v>
      </c>
      <c r="M18" s="223">
        <f t="shared" si="2"/>
        <v>0</v>
      </c>
      <c r="N18" s="224">
        <v>1.89E-2</v>
      </c>
      <c r="O18" s="224">
        <f t="shared" si="3"/>
        <v>1.89E-2</v>
      </c>
      <c r="P18" s="224">
        <v>0</v>
      </c>
      <c r="Q18" s="224">
        <f t="shared" si="4"/>
        <v>0</v>
      </c>
      <c r="R18" s="224"/>
      <c r="S18" s="224"/>
      <c r="T18" s="225">
        <v>0.66400000000000003</v>
      </c>
      <c r="U18" s="224">
        <f t="shared" si="5"/>
        <v>0.66</v>
      </c>
      <c r="V18" s="226"/>
      <c r="W18" s="226"/>
      <c r="X18" s="226"/>
      <c r="Y18" s="226"/>
      <c r="Z18" s="226"/>
      <c r="AA18" s="226"/>
      <c r="AB18" s="226"/>
      <c r="AC18" s="226"/>
      <c r="AD18" s="226"/>
      <c r="AE18" s="226" t="s">
        <v>1489</v>
      </c>
      <c r="AF18" s="226"/>
      <c r="AG18" s="226"/>
      <c r="AH18" s="226"/>
      <c r="AI18" s="226"/>
      <c r="AJ18" s="226"/>
      <c r="AK18" s="226"/>
      <c r="AL18" s="226"/>
      <c r="AM18" s="226"/>
      <c r="AN18" s="226"/>
      <c r="AO18" s="226"/>
      <c r="AP18" s="226"/>
      <c r="AQ18" s="226"/>
      <c r="AR18" s="226"/>
      <c r="AS18" s="226"/>
      <c r="AT18" s="226"/>
      <c r="AU18" s="226"/>
      <c r="AV18" s="226"/>
      <c r="AW18" s="226"/>
      <c r="AX18" s="226"/>
      <c r="AY18" s="226"/>
      <c r="AZ18" s="226"/>
      <c r="BA18" s="226"/>
      <c r="BB18" s="226"/>
      <c r="BC18" s="226"/>
      <c r="BD18" s="226"/>
      <c r="BE18" s="226"/>
      <c r="BF18" s="226"/>
      <c r="BG18" s="226"/>
      <c r="BH18" s="226"/>
    </row>
    <row r="19" spans="1:60" outlineLevel="1">
      <c r="A19" s="236">
        <v>9</v>
      </c>
      <c r="B19" s="237" t="s">
        <v>1612</v>
      </c>
      <c r="C19" s="238" t="s">
        <v>1615</v>
      </c>
      <c r="D19" s="239" t="s">
        <v>182</v>
      </c>
      <c r="E19" s="249">
        <v>7</v>
      </c>
      <c r="F19" s="241">
        <v>0</v>
      </c>
      <c r="G19" s="241">
        <f>E19*F19</f>
        <v>0</v>
      </c>
      <c r="H19" s="241">
        <v>843.13</v>
      </c>
      <c r="I19" s="241">
        <f t="shared" si="0"/>
        <v>5901.91</v>
      </c>
      <c r="J19" s="241">
        <v>2137.87</v>
      </c>
      <c r="K19" s="241">
        <f t="shared" si="1"/>
        <v>14965.09</v>
      </c>
      <c r="L19" s="241">
        <v>21</v>
      </c>
      <c r="M19" s="241">
        <f t="shared" si="2"/>
        <v>0</v>
      </c>
      <c r="N19" s="242">
        <v>1.89E-2</v>
      </c>
      <c r="O19" s="242">
        <f t="shared" si="3"/>
        <v>0.1323</v>
      </c>
      <c r="P19" s="242">
        <v>0</v>
      </c>
      <c r="Q19" s="242">
        <f t="shared" si="4"/>
        <v>0</v>
      </c>
      <c r="R19" s="242"/>
      <c r="S19" s="242"/>
      <c r="T19" s="243">
        <v>0.66400000000000003</v>
      </c>
      <c r="U19" s="242">
        <f t="shared" si="5"/>
        <v>4.6500000000000004</v>
      </c>
      <c r="V19" s="226"/>
      <c r="W19" s="226"/>
      <c r="X19" s="226"/>
      <c r="Y19" s="226"/>
      <c r="Z19" s="226"/>
      <c r="AA19" s="226"/>
      <c r="AB19" s="226"/>
      <c r="AC19" s="226"/>
      <c r="AD19" s="226"/>
      <c r="AE19" s="226" t="s">
        <v>1489</v>
      </c>
      <c r="AF19" s="226"/>
      <c r="AG19" s="226"/>
      <c r="AH19" s="226"/>
      <c r="AI19" s="226"/>
      <c r="AJ19" s="226"/>
      <c r="AK19" s="226"/>
      <c r="AL19" s="226"/>
      <c r="AM19" s="226"/>
      <c r="AN19" s="226"/>
      <c r="AO19" s="226"/>
      <c r="AP19" s="226"/>
      <c r="AQ19" s="226"/>
      <c r="AR19" s="226"/>
      <c r="AS19" s="226"/>
      <c r="AT19" s="226"/>
      <c r="AU19" s="226"/>
      <c r="AV19" s="226"/>
      <c r="AW19" s="226"/>
      <c r="AX19" s="226"/>
      <c r="AY19" s="226"/>
      <c r="AZ19" s="226"/>
      <c r="BA19" s="226"/>
      <c r="BB19" s="226"/>
      <c r="BC19" s="226"/>
      <c r="BD19" s="226"/>
      <c r="BE19" s="226"/>
      <c r="BF19" s="226"/>
      <c r="BG19" s="226"/>
      <c r="BH19" s="226"/>
    </row>
    <row r="20" spans="1:60">
      <c r="A20" s="244"/>
      <c r="B20" s="245" t="s">
        <v>1</v>
      </c>
      <c r="C20" s="246" t="s">
        <v>1</v>
      </c>
      <c r="D20" s="244"/>
      <c r="E20" s="244"/>
      <c r="F20" s="244"/>
      <c r="G20" s="244"/>
      <c r="H20" s="244"/>
      <c r="I20" s="244"/>
      <c r="J20" s="244"/>
      <c r="K20" s="244"/>
      <c r="L20" s="244"/>
      <c r="M20" s="244"/>
      <c r="N20" s="244"/>
      <c r="O20" s="244"/>
      <c r="P20" s="244"/>
      <c r="Q20" s="244"/>
      <c r="R20" s="244"/>
      <c r="S20" s="244"/>
      <c r="T20" s="244"/>
      <c r="U20" s="244"/>
      <c r="AC20" s="199">
        <v>15</v>
      </c>
      <c r="AD20" s="199">
        <v>21</v>
      </c>
    </row>
    <row r="21" spans="1:60">
      <c r="C21" s="247"/>
      <c r="AE21" s="199" t="s">
        <v>1594</v>
      </c>
    </row>
  </sheetData>
  <mergeCells count="4">
    <mergeCell ref="A1:G1"/>
    <mergeCell ref="C3:G3"/>
    <mergeCell ref="C4:G4"/>
    <mergeCell ref="B2:G2"/>
  </mergeCells>
  <pageMargins left="0.39370078740157499" right="0.196850393700787" top="0.78740157499999996" bottom="0.78740157499999996"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8"/>
  <sheetViews>
    <sheetView zoomScaleNormal="100" workbookViewId="0"/>
  </sheetViews>
  <sheetFormatPr defaultRowHeight="12.75"/>
  <cols>
    <col min="1" max="1" width="8.33203125" style="199" customWidth="1"/>
    <col min="2" max="2" width="54.5" style="199" customWidth="1"/>
    <col min="3" max="3" width="7.6640625" style="199" customWidth="1"/>
    <col min="4" max="4" width="10.33203125" style="199" customWidth="1"/>
    <col min="5" max="5" width="19.1640625" style="199" customWidth="1"/>
    <col min="6" max="6" width="17" style="199" customWidth="1"/>
    <col min="7" max="7" width="12" style="199" customWidth="1"/>
    <col min="8" max="8" width="15" style="199" customWidth="1"/>
    <col min="9" max="256" width="9.33203125" style="199"/>
    <col min="257" max="257" width="8.33203125" style="199" customWidth="1"/>
    <col min="258" max="258" width="54.5" style="199" customWidth="1"/>
    <col min="259" max="259" width="7.6640625" style="199" customWidth="1"/>
    <col min="260" max="260" width="10.33203125" style="199" customWidth="1"/>
    <col min="261" max="261" width="19.1640625" style="199" customWidth="1"/>
    <col min="262" max="262" width="17" style="199" customWidth="1"/>
    <col min="263" max="263" width="12" style="199" customWidth="1"/>
    <col min="264" max="264" width="15" style="199" customWidth="1"/>
    <col min="265" max="512" width="9.33203125" style="199"/>
    <col min="513" max="513" width="8.33203125" style="199" customWidth="1"/>
    <col min="514" max="514" width="54.5" style="199" customWidth="1"/>
    <col min="515" max="515" width="7.6640625" style="199" customWidth="1"/>
    <col min="516" max="516" width="10.33203125" style="199" customWidth="1"/>
    <col min="517" max="517" width="19.1640625" style="199" customWidth="1"/>
    <col min="518" max="518" width="17" style="199" customWidth="1"/>
    <col min="519" max="519" width="12" style="199" customWidth="1"/>
    <col min="520" max="520" width="15" style="199" customWidth="1"/>
    <col min="521" max="768" width="9.33203125" style="199"/>
    <col min="769" max="769" width="8.33203125" style="199" customWidth="1"/>
    <col min="770" max="770" width="54.5" style="199" customWidth="1"/>
    <col min="771" max="771" width="7.6640625" style="199" customWidth="1"/>
    <col min="772" max="772" width="10.33203125" style="199" customWidth="1"/>
    <col min="773" max="773" width="19.1640625" style="199" customWidth="1"/>
    <col min="774" max="774" width="17" style="199" customWidth="1"/>
    <col min="775" max="775" width="12" style="199" customWidth="1"/>
    <col min="776" max="776" width="15" style="199" customWidth="1"/>
    <col min="777" max="1024" width="9.33203125" style="199"/>
    <col min="1025" max="1025" width="8.33203125" style="199" customWidth="1"/>
    <col min="1026" max="1026" width="54.5" style="199" customWidth="1"/>
    <col min="1027" max="1027" width="7.6640625" style="199" customWidth="1"/>
    <col min="1028" max="1028" width="10.33203125" style="199" customWidth="1"/>
    <col min="1029" max="1029" width="19.1640625" style="199" customWidth="1"/>
    <col min="1030" max="1030" width="17" style="199" customWidth="1"/>
    <col min="1031" max="1031" width="12" style="199" customWidth="1"/>
    <col min="1032" max="1032" width="15" style="199" customWidth="1"/>
    <col min="1033" max="1280" width="9.33203125" style="199"/>
    <col min="1281" max="1281" width="8.33203125" style="199" customWidth="1"/>
    <col min="1282" max="1282" width="54.5" style="199" customWidth="1"/>
    <col min="1283" max="1283" width="7.6640625" style="199" customWidth="1"/>
    <col min="1284" max="1284" width="10.33203125" style="199" customWidth="1"/>
    <col min="1285" max="1285" width="19.1640625" style="199" customWidth="1"/>
    <col min="1286" max="1286" width="17" style="199" customWidth="1"/>
    <col min="1287" max="1287" width="12" style="199" customWidth="1"/>
    <col min="1288" max="1288" width="15" style="199" customWidth="1"/>
    <col min="1289" max="1536" width="9.33203125" style="199"/>
    <col min="1537" max="1537" width="8.33203125" style="199" customWidth="1"/>
    <col min="1538" max="1538" width="54.5" style="199" customWidth="1"/>
    <col min="1539" max="1539" width="7.6640625" style="199" customWidth="1"/>
    <col min="1540" max="1540" width="10.33203125" style="199" customWidth="1"/>
    <col min="1541" max="1541" width="19.1640625" style="199" customWidth="1"/>
    <col min="1542" max="1542" width="17" style="199" customWidth="1"/>
    <col min="1543" max="1543" width="12" style="199" customWidth="1"/>
    <col min="1544" max="1544" width="15" style="199" customWidth="1"/>
    <col min="1545" max="1792" width="9.33203125" style="199"/>
    <col min="1793" max="1793" width="8.33203125" style="199" customWidth="1"/>
    <col min="1794" max="1794" width="54.5" style="199" customWidth="1"/>
    <col min="1795" max="1795" width="7.6640625" style="199" customWidth="1"/>
    <col min="1796" max="1796" width="10.33203125" style="199" customWidth="1"/>
    <col min="1797" max="1797" width="19.1640625" style="199" customWidth="1"/>
    <col min="1798" max="1798" width="17" style="199" customWidth="1"/>
    <col min="1799" max="1799" width="12" style="199" customWidth="1"/>
    <col min="1800" max="1800" width="15" style="199" customWidth="1"/>
    <col min="1801" max="2048" width="9.33203125" style="199"/>
    <col min="2049" max="2049" width="8.33203125" style="199" customWidth="1"/>
    <col min="2050" max="2050" width="54.5" style="199" customWidth="1"/>
    <col min="2051" max="2051" width="7.6640625" style="199" customWidth="1"/>
    <col min="2052" max="2052" width="10.33203125" style="199" customWidth="1"/>
    <col min="2053" max="2053" width="19.1640625" style="199" customWidth="1"/>
    <col min="2054" max="2054" width="17" style="199" customWidth="1"/>
    <col min="2055" max="2055" width="12" style="199" customWidth="1"/>
    <col min="2056" max="2056" width="15" style="199" customWidth="1"/>
    <col min="2057" max="2304" width="9.33203125" style="199"/>
    <col min="2305" max="2305" width="8.33203125" style="199" customWidth="1"/>
    <col min="2306" max="2306" width="54.5" style="199" customWidth="1"/>
    <col min="2307" max="2307" width="7.6640625" style="199" customWidth="1"/>
    <col min="2308" max="2308" width="10.33203125" style="199" customWidth="1"/>
    <col min="2309" max="2309" width="19.1640625" style="199" customWidth="1"/>
    <col min="2310" max="2310" width="17" style="199" customWidth="1"/>
    <col min="2311" max="2311" width="12" style="199" customWidth="1"/>
    <col min="2312" max="2312" width="15" style="199" customWidth="1"/>
    <col min="2313" max="2560" width="9.33203125" style="199"/>
    <col min="2561" max="2561" width="8.33203125" style="199" customWidth="1"/>
    <col min="2562" max="2562" width="54.5" style="199" customWidth="1"/>
    <col min="2563" max="2563" width="7.6640625" style="199" customWidth="1"/>
    <col min="2564" max="2564" width="10.33203125" style="199" customWidth="1"/>
    <col min="2565" max="2565" width="19.1640625" style="199" customWidth="1"/>
    <col min="2566" max="2566" width="17" style="199" customWidth="1"/>
    <col min="2567" max="2567" width="12" style="199" customWidth="1"/>
    <col min="2568" max="2568" width="15" style="199" customWidth="1"/>
    <col min="2569" max="2816" width="9.33203125" style="199"/>
    <col min="2817" max="2817" width="8.33203125" style="199" customWidth="1"/>
    <col min="2818" max="2818" width="54.5" style="199" customWidth="1"/>
    <col min="2819" max="2819" width="7.6640625" style="199" customWidth="1"/>
    <col min="2820" max="2820" width="10.33203125" style="199" customWidth="1"/>
    <col min="2821" max="2821" width="19.1640625" style="199" customWidth="1"/>
    <col min="2822" max="2822" width="17" style="199" customWidth="1"/>
    <col min="2823" max="2823" width="12" style="199" customWidth="1"/>
    <col min="2824" max="2824" width="15" style="199" customWidth="1"/>
    <col min="2825" max="3072" width="9.33203125" style="199"/>
    <col min="3073" max="3073" width="8.33203125" style="199" customWidth="1"/>
    <col min="3074" max="3074" width="54.5" style="199" customWidth="1"/>
    <col min="3075" max="3075" width="7.6640625" style="199" customWidth="1"/>
    <col min="3076" max="3076" width="10.33203125" style="199" customWidth="1"/>
    <col min="3077" max="3077" width="19.1640625" style="199" customWidth="1"/>
    <col min="3078" max="3078" width="17" style="199" customWidth="1"/>
    <col min="3079" max="3079" width="12" style="199" customWidth="1"/>
    <col min="3080" max="3080" width="15" style="199" customWidth="1"/>
    <col min="3081" max="3328" width="9.33203125" style="199"/>
    <col min="3329" max="3329" width="8.33203125" style="199" customWidth="1"/>
    <col min="3330" max="3330" width="54.5" style="199" customWidth="1"/>
    <col min="3331" max="3331" width="7.6640625" style="199" customWidth="1"/>
    <col min="3332" max="3332" width="10.33203125" style="199" customWidth="1"/>
    <col min="3333" max="3333" width="19.1640625" style="199" customWidth="1"/>
    <col min="3334" max="3334" width="17" style="199" customWidth="1"/>
    <col min="3335" max="3335" width="12" style="199" customWidth="1"/>
    <col min="3336" max="3336" width="15" style="199" customWidth="1"/>
    <col min="3337" max="3584" width="9.33203125" style="199"/>
    <col min="3585" max="3585" width="8.33203125" style="199" customWidth="1"/>
    <col min="3586" max="3586" width="54.5" style="199" customWidth="1"/>
    <col min="3587" max="3587" width="7.6640625" style="199" customWidth="1"/>
    <col min="3588" max="3588" width="10.33203125" style="199" customWidth="1"/>
    <col min="3589" max="3589" width="19.1640625" style="199" customWidth="1"/>
    <col min="3590" max="3590" width="17" style="199" customWidth="1"/>
    <col min="3591" max="3591" width="12" style="199" customWidth="1"/>
    <col min="3592" max="3592" width="15" style="199" customWidth="1"/>
    <col min="3593" max="3840" width="9.33203125" style="199"/>
    <col min="3841" max="3841" width="8.33203125" style="199" customWidth="1"/>
    <col min="3842" max="3842" width="54.5" style="199" customWidth="1"/>
    <col min="3843" max="3843" width="7.6640625" style="199" customWidth="1"/>
    <col min="3844" max="3844" width="10.33203125" style="199" customWidth="1"/>
    <col min="3845" max="3845" width="19.1640625" style="199" customWidth="1"/>
    <col min="3846" max="3846" width="17" style="199" customWidth="1"/>
    <col min="3847" max="3847" width="12" style="199" customWidth="1"/>
    <col min="3848" max="3848" width="15" style="199" customWidth="1"/>
    <col min="3849" max="4096" width="9.33203125" style="199"/>
    <col min="4097" max="4097" width="8.33203125" style="199" customWidth="1"/>
    <col min="4098" max="4098" width="54.5" style="199" customWidth="1"/>
    <col min="4099" max="4099" width="7.6640625" style="199" customWidth="1"/>
    <col min="4100" max="4100" width="10.33203125" style="199" customWidth="1"/>
    <col min="4101" max="4101" width="19.1640625" style="199" customWidth="1"/>
    <col min="4102" max="4102" width="17" style="199" customWidth="1"/>
    <col min="4103" max="4103" width="12" style="199" customWidth="1"/>
    <col min="4104" max="4104" width="15" style="199" customWidth="1"/>
    <col min="4105" max="4352" width="9.33203125" style="199"/>
    <col min="4353" max="4353" width="8.33203125" style="199" customWidth="1"/>
    <col min="4354" max="4354" width="54.5" style="199" customWidth="1"/>
    <col min="4355" max="4355" width="7.6640625" style="199" customWidth="1"/>
    <col min="4356" max="4356" width="10.33203125" style="199" customWidth="1"/>
    <col min="4357" max="4357" width="19.1640625" style="199" customWidth="1"/>
    <col min="4358" max="4358" width="17" style="199" customWidth="1"/>
    <col min="4359" max="4359" width="12" style="199" customWidth="1"/>
    <col min="4360" max="4360" width="15" style="199" customWidth="1"/>
    <col min="4361" max="4608" width="9.33203125" style="199"/>
    <col min="4609" max="4609" width="8.33203125" style="199" customWidth="1"/>
    <col min="4610" max="4610" width="54.5" style="199" customWidth="1"/>
    <col min="4611" max="4611" width="7.6640625" style="199" customWidth="1"/>
    <col min="4612" max="4612" width="10.33203125" style="199" customWidth="1"/>
    <col min="4613" max="4613" width="19.1640625" style="199" customWidth="1"/>
    <col min="4614" max="4614" width="17" style="199" customWidth="1"/>
    <col min="4615" max="4615" width="12" style="199" customWidth="1"/>
    <col min="4616" max="4616" width="15" style="199" customWidth="1"/>
    <col min="4617" max="4864" width="9.33203125" style="199"/>
    <col min="4865" max="4865" width="8.33203125" style="199" customWidth="1"/>
    <col min="4866" max="4866" width="54.5" style="199" customWidth="1"/>
    <col min="4867" max="4867" width="7.6640625" style="199" customWidth="1"/>
    <col min="4868" max="4868" width="10.33203125" style="199" customWidth="1"/>
    <col min="4869" max="4869" width="19.1640625" style="199" customWidth="1"/>
    <col min="4870" max="4870" width="17" style="199" customWidth="1"/>
    <col min="4871" max="4871" width="12" style="199" customWidth="1"/>
    <col min="4872" max="4872" width="15" style="199" customWidth="1"/>
    <col min="4873" max="5120" width="9.33203125" style="199"/>
    <col min="5121" max="5121" width="8.33203125" style="199" customWidth="1"/>
    <col min="5122" max="5122" width="54.5" style="199" customWidth="1"/>
    <col min="5123" max="5123" width="7.6640625" style="199" customWidth="1"/>
    <col min="5124" max="5124" width="10.33203125" style="199" customWidth="1"/>
    <col min="5125" max="5125" width="19.1640625" style="199" customWidth="1"/>
    <col min="5126" max="5126" width="17" style="199" customWidth="1"/>
    <col min="5127" max="5127" width="12" style="199" customWidth="1"/>
    <col min="5128" max="5128" width="15" style="199" customWidth="1"/>
    <col min="5129" max="5376" width="9.33203125" style="199"/>
    <col min="5377" max="5377" width="8.33203125" style="199" customWidth="1"/>
    <col min="5378" max="5378" width="54.5" style="199" customWidth="1"/>
    <col min="5379" max="5379" width="7.6640625" style="199" customWidth="1"/>
    <col min="5380" max="5380" width="10.33203125" style="199" customWidth="1"/>
    <col min="5381" max="5381" width="19.1640625" style="199" customWidth="1"/>
    <col min="5382" max="5382" width="17" style="199" customWidth="1"/>
    <col min="5383" max="5383" width="12" style="199" customWidth="1"/>
    <col min="5384" max="5384" width="15" style="199" customWidth="1"/>
    <col min="5385" max="5632" width="9.33203125" style="199"/>
    <col min="5633" max="5633" width="8.33203125" style="199" customWidth="1"/>
    <col min="5634" max="5634" width="54.5" style="199" customWidth="1"/>
    <col min="5635" max="5635" width="7.6640625" style="199" customWidth="1"/>
    <col min="5636" max="5636" width="10.33203125" style="199" customWidth="1"/>
    <col min="5637" max="5637" width="19.1640625" style="199" customWidth="1"/>
    <col min="5638" max="5638" width="17" style="199" customWidth="1"/>
    <col min="5639" max="5639" width="12" style="199" customWidth="1"/>
    <col min="5640" max="5640" width="15" style="199" customWidth="1"/>
    <col min="5641" max="5888" width="9.33203125" style="199"/>
    <col min="5889" max="5889" width="8.33203125" style="199" customWidth="1"/>
    <col min="5890" max="5890" width="54.5" style="199" customWidth="1"/>
    <col min="5891" max="5891" width="7.6640625" style="199" customWidth="1"/>
    <col min="5892" max="5892" width="10.33203125" style="199" customWidth="1"/>
    <col min="5893" max="5893" width="19.1640625" style="199" customWidth="1"/>
    <col min="5894" max="5894" width="17" style="199" customWidth="1"/>
    <col min="5895" max="5895" width="12" style="199" customWidth="1"/>
    <col min="5896" max="5896" width="15" style="199" customWidth="1"/>
    <col min="5897" max="6144" width="9.33203125" style="199"/>
    <col min="6145" max="6145" width="8.33203125" style="199" customWidth="1"/>
    <col min="6146" max="6146" width="54.5" style="199" customWidth="1"/>
    <col min="6147" max="6147" width="7.6640625" style="199" customWidth="1"/>
    <col min="6148" max="6148" width="10.33203125" style="199" customWidth="1"/>
    <col min="6149" max="6149" width="19.1640625" style="199" customWidth="1"/>
    <col min="6150" max="6150" width="17" style="199" customWidth="1"/>
    <col min="6151" max="6151" width="12" style="199" customWidth="1"/>
    <col min="6152" max="6152" width="15" style="199" customWidth="1"/>
    <col min="6153" max="6400" width="9.33203125" style="199"/>
    <col min="6401" max="6401" width="8.33203125" style="199" customWidth="1"/>
    <col min="6402" max="6402" width="54.5" style="199" customWidth="1"/>
    <col min="6403" max="6403" width="7.6640625" style="199" customWidth="1"/>
    <col min="6404" max="6404" width="10.33203125" style="199" customWidth="1"/>
    <col min="6405" max="6405" width="19.1640625" style="199" customWidth="1"/>
    <col min="6406" max="6406" width="17" style="199" customWidth="1"/>
    <col min="6407" max="6407" width="12" style="199" customWidth="1"/>
    <col min="6408" max="6408" width="15" style="199" customWidth="1"/>
    <col min="6409" max="6656" width="9.33203125" style="199"/>
    <col min="6657" max="6657" width="8.33203125" style="199" customWidth="1"/>
    <col min="6658" max="6658" width="54.5" style="199" customWidth="1"/>
    <col min="6659" max="6659" width="7.6640625" style="199" customWidth="1"/>
    <col min="6660" max="6660" width="10.33203125" style="199" customWidth="1"/>
    <col min="6661" max="6661" width="19.1640625" style="199" customWidth="1"/>
    <col min="6662" max="6662" width="17" style="199" customWidth="1"/>
    <col min="6663" max="6663" width="12" style="199" customWidth="1"/>
    <col min="6664" max="6664" width="15" style="199" customWidth="1"/>
    <col min="6665" max="6912" width="9.33203125" style="199"/>
    <col min="6913" max="6913" width="8.33203125" style="199" customWidth="1"/>
    <col min="6914" max="6914" width="54.5" style="199" customWidth="1"/>
    <col min="6915" max="6915" width="7.6640625" style="199" customWidth="1"/>
    <col min="6916" max="6916" width="10.33203125" style="199" customWidth="1"/>
    <col min="6917" max="6917" width="19.1640625" style="199" customWidth="1"/>
    <col min="6918" max="6918" width="17" style="199" customWidth="1"/>
    <col min="6919" max="6919" width="12" style="199" customWidth="1"/>
    <col min="6920" max="6920" width="15" style="199" customWidth="1"/>
    <col min="6921" max="7168" width="9.33203125" style="199"/>
    <col min="7169" max="7169" width="8.33203125" style="199" customWidth="1"/>
    <col min="7170" max="7170" width="54.5" style="199" customWidth="1"/>
    <col min="7171" max="7171" width="7.6640625" style="199" customWidth="1"/>
    <col min="7172" max="7172" width="10.33203125" style="199" customWidth="1"/>
    <col min="7173" max="7173" width="19.1640625" style="199" customWidth="1"/>
    <col min="7174" max="7174" width="17" style="199" customWidth="1"/>
    <col min="7175" max="7175" width="12" style="199" customWidth="1"/>
    <col min="7176" max="7176" width="15" style="199" customWidth="1"/>
    <col min="7177" max="7424" width="9.33203125" style="199"/>
    <col min="7425" max="7425" width="8.33203125" style="199" customWidth="1"/>
    <col min="7426" max="7426" width="54.5" style="199" customWidth="1"/>
    <col min="7427" max="7427" width="7.6640625" style="199" customWidth="1"/>
    <col min="7428" max="7428" width="10.33203125" style="199" customWidth="1"/>
    <col min="7429" max="7429" width="19.1640625" style="199" customWidth="1"/>
    <col min="7430" max="7430" width="17" style="199" customWidth="1"/>
    <col min="7431" max="7431" width="12" style="199" customWidth="1"/>
    <col min="7432" max="7432" width="15" style="199" customWidth="1"/>
    <col min="7433" max="7680" width="9.33203125" style="199"/>
    <col min="7681" max="7681" width="8.33203125" style="199" customWidth="1"/>
    <col min="7682" max="7682" width="54.5" style="199" customWidth="1"/>
    <col min="7683" max="7683" width="7.6640625" style="199" customWidth="1"/>
    <col min="7684" max="7684" width="10.33203125" style="199" customWidth="1"/>
    <col min="7685" max="7685" width="19.1640625" style="199" customWidth="1"/>
    <col min="7686" max="7686" width="17" style="199" customWidth="1"/>
    <col min="7687" max="7687" width="12" style="199" customWidth="1"/>
    <col min="7688" max="7688" width="15" style="199" customWidth="1"/>
    <col min="7689" max="7936" width="9.33203125" style="199"/>
    <col min="7937" max="7937" width="8.33203125" style="199" customWidth="1"/>
    <col min="7938" max="7938" width="54.5" style="199" customWidth="1"/>
    <col min="7939" max="7939" width="7.6640625" style="199" customWidth="1"/>
    <col min="7940" max="7940" width="10.33203125" style="199" customWidth="1"/>
    <col min="7941" max="7941" width="19.1640625" style="199" customWidth="1"/>
    <col min="7942" max="7942" width="17" style="199" customWidth="1"/>
    <col min="7943" max="7943" width="12" style="199" customWidth="1"/>
    <col min="7944" max="7944" width="15" style="199" customWidth="1"/>
    <col min="7945" max="8192" width="9.33203125" style="199"/>
    <col min="8193" max="8193" width="8.33203125" style="199" customWidth="1"/>
    <col min="8194" max="8194" width="54.5" style="199" customWidth="1"/>
    <col min="8195" max="8195" width="7.6640625" style="199" customWidth="1"/>
    <col min="8196" max="8196" width="10.33203125" style="199" customWidth="1"/>
    <col min="8197" max="8197" width="19.1640625" style="199" customWidth="1"/>
    <col min="8198" max="8198" width="17" style="199" customWidth="1"/>
    <col min="8199" max="8199" width="12" style="199" customWidth="1"/>
    <col min="8200" max="8200" width="15" style="199" customWidth="1"/>
    <col min="8201" max="8448" width="9.33203125" style="199"/>
    <col min="8449" max="8449" width="8.33203125" style="199" customWidth="1"/>
    <col min="8450" max="8450" width="54.5" style="199" customWidth="1"/>
    <col min="8451" max="8451" width="7.6640625" style="199" customWidth="1"/>
    <col min="8452" max="8452" width="10.33203125" style="199" customWidth="1"/>
    <col min="8453" max="8453" width="19.1640625" style="199" customWidth="1"/>
    <col min="8454" max="8454" width="17" style="199" customWidth="1"/>
    <col min="8455" max="8455" width="12" style="199" customWidth="1"/>
    <col min="8456" max="8456" width="15" style="199" customWidth="1"/>
    <col min="8457" max="8704" width="9.33203125" style="199"/>
    <col min="8705" max="8705" width="8.33203125" style="199" customWidth="1"/>
    <col min="8706" max="8706" width="54.5" style="199" customWidth="1"/>
    <col min="8707" max="8707" width="7.6640625" style="199" customWidth="1"/>
    <col min="8708" max="8708" width="10.33203125" style="199" customWidth="1"/>
    <col min="8709" max="8709" width="19.1640625" style="199" customWidth="1"/>
    <col min="8710" max="8710" width="17" style="199" customWidth="1"/>
    <col min="8711" max="8711" width="12" style="199" customWidth="1"/>
    <col min="8712" max="8712" width="15" style="199" customWidth="1"/>
    <col min="8713" max="8960" width="9.33203125" style="199"/>
    <col min="8961" max="8961" width="8.33203125" style="199" customWidth="1"/>
    <col min="8962" max="8962" width="54.5" style="199" customWidth="1"/>
    <col min="8963" max="8963" width="7.6640625" style="199" customWidth="1"/>
    <col min="8964" max="8964" width="10.33203125" style="199" customWidth="1"/>
    <col min="8965" max="8965" width="19.1640625" style="199" customWidth="1"/>
    <col min="8966" max="8966" width="17" style="199" customWidth="1"/>
    <col min="8967" max="8967" width="12" style="199" customWidth="1"/>
    <col min="8968" max="8968" width="15" style="199" customWidth="1"/>
    <col min="8969" max="9216" width="9.33203125" style="199"/>
    <col min="9217" max="9217" width="8.33203125" style="199" customWidth="1"/>
    <col min="9218" max="9218" width="54.5" style="199" customWidth="1"/>
    <col min="9219" max="9219" width="7.6640625" style="199" customWidth="1"/>
    <col min="9220" max="9220" width="10.33203125" style="199" customWidth="1"/>
    <col min="9221" max="9221" width="19.1640625" style="199" customWidth="1"/>
    <col min="9222" max="9222" width="17" style="199" customWidth="1"/>
    <col min="9223" max="9223" width="12" style="199" customWidth="1"/>
    <col min="9224" max="9224" width="15" style="199" customWidth="1"/>
    <col min="9225" max="9472" width="9.33203125" style="199"/>
    <col min="9473" max="9473" width="8.33203125" style="199" customWidth="1"/>
    <col min="9474" max="9474" width="54.5" style="199" customWidth="1"/>
    <col min="9475" max="9475" width="7.6640625" style="199" customWidth="1"/>
    <col min="9476" max="9476" width="10.33203125" style="199" customWidth="1"/>
    <col min="9477" max="9477" width="19.1640625" style="199" customWidth="1"/>
    <col min="9478" max="9478" width="17" style="199" customWidth="1"/>
    <col min="9479" max="9479" width="12" style="199" customWidth="1"/>
    <col min="9480" max="9480" width="15" style="199" customWidth="1"/>
    <col min="9481" max="9728" width="9.33203125" style="199"/>
    <col min="9729" max="9729" width="8.33203125" style="199" customWidth="1"/>
    <col min="9730" max="9730" width="54.5" style="199" customWidth="1"/>
    <col min="9731" max="9731" width="7.6640625" style="199" customWidth="1"/>
    <col min="9732" max="9732" width="10.33203125" style="199" customWidth="1"/>
    <col min="9733" max="9733" width="19.1640625" style="199" customWidth="1"/>
    <col min="9734" max="9734" width="17" style="199" customWidth="1"/>
    <col min="9735" max="9735" width="12" style="199" customWidth="1"/>
    <col min="9736" max="9736" width="15" style="199" customWidth="1"/>
    <col min="9737" max="9984" width="9.33203125" style="199"/>
    <col min="9985" max="9985" width="8.33203125" style="199" customWidth="1"/>
    <col min="9986" max="9986" width="54.5" style="199" customWidth="1"/>
    <col min="9987" max="9987" width="7.6640625" style="199" customWidth="1"/>
    <col min="9988" max="9988" width="10.33203125" style="199" customWidth="1"/>
    <col min="9989" max="9989" width="19.1640625" style="199" customWidth="1"/>
    <col min="9990" max="9990" width="17" style="199" customWidth="1"/>
    <col min="9991" max="9991" width="12" style="199" customWidth="1"/>
    <col min="9992" max="9992" width="15" style="199" customWidth="1"/>
    <col min="9993" max="10240" width="9.33203125" style="199"/>
    <col min="10241" max="10241" width="8.33203125" style="199" customWidth="1"/>
    <col min="10242" max="10242" width="54.5" style="199" customWidth="1"/>
    <col min="10243" max="10243" width="7.6640625" style="199" customWidth="1"/>
    <col min="10244" max="10244" width="10.33203125" style="199" customWidth="1"/>
    <col min="10245" max="10245" width="19.1640625" style="199" customWidth="1"/>
    <col min="10246" max="10246" width="17" style="199" customWidth="1"/>
    <col min="10247" max="10247" width="12" style="199" customWidth="1"/>
    <col min="10248" max="10248" width="15" style="199" customWidth="1"/>
    <col min="10249" max="10496" width="9.33203125" style="199"/>
    <col min="10497" max="10497" width="8.33203125" style="199" customWidth="1"/>
    <col min="10498" max="10498" width="54.5" style="199" customWidth="1"/>
    <col min="10499" max="10499" width="7.6640625" style="199" customWidth="1"/>
    <col min="10500" max="10500" width="10.33203125" style="199" customWidth="1"/>
    <col min="10501" max="10501" width="19.1640625" style="199" customWidth="1"/>
    <col min="10502" max="10502" width="17" style="199" customWidth="1"/>
    <col min="10503" max="10503" width="12" style="199" customWidth="1"/>
    <col min="10504" max="10504" width="15" style="199" customWidth="1"/>
    <col min="10505" max="10752" width="9.33203125" style="199"/>
    <col min="10753" max="10753" width="8.33203125" style="199" customWidth="1"/>
    <col min="10754" max="10754" width="54.5" style="199" customWidth="1"/>
    <col min="10755" max="10755" width="7.6640625" style="199" customWidth="1"/>
    <col min="10756" max="10756" width="10.33203125" style="199" customWidth="1"/>
    <col min="10757" max="10757" width="19.1640625" style="199" customWidth="1"/>
    <col min="10758" max="10758" width="17" style="199" customWidth="1"/>
    <col min="10759" max="10759" width="12" style="199" customWidth="1"/>
    <col min="10760" max="10760" width="15" style="199" customWidth="1"/>
    <col min="10761" max="11008" width="9.33203125" style="199"/>
    <col min="11009" max="11009" width="8.33203125" style="199" customWidth="1"/>
    <col min="11010" max="11010" width="54.5" style="199" customWidth="1"/>
    <col min="11011" max="11011" width="7.6640625" style="199" customWidth="1"/>
    <col min="11012" max="11012" width="10.33203125" style="199" customWidth="1"/>
    <col min="11013" max="11013" width="19.1640625" style="199" customWidth="1"/>
    <col min="11014" max="11014" width="17" style="199" customWidth="1"/>
    <col min="11015" max="11015" width="12" style="199" customWidth="1"/>
    <col min="11016" max="11016" width="15" style="199" customWidth="1"/>
    <col min="11017" max="11264" width="9.33203125" style="199"/>
    <col min="11265" max="11265" width="8.33203125" style="199" customWidth="1"/>
    <col min="11266" max="11266" width="54.5" style="199" customWidth="1"/>
    <col min="11267" max="11267" width="7.6640625" style="199" customWidth="1"/>
    <col min="11268" max="11268" width="10.33203125" style="199" customWidth="1"/>
    <col min="11269" max="11269" width="19.1640625" style="199" customWidth="1"/>
    <col min="11270" max="11270" width="17" style="199" customWidth="1"/>
    <col min="11271" max="11271" width="12" style="199" customWidth="1"/>
    <col min="11272" max="11272" width="15" style="199" customWidth="1"/>
    <col min="11273" max="11520" width="9.33203125" style="199"/>
    <col min="11521" max="11521" width="8.33203125" style="199" customWidth="1"/>
    <col min="11522" max="11522" width="54.5" style="199" customWidth="1"/>
    <col min="11523" max="11523" width="7.6640625" style="199" customWidth="1"/>
    <col min="11524" max="11524" width="10.33203125" style="199" customWidth="1"/>
    <col min="11525" max="11525" width="19.1640625" style="199" customWidth="1"/>
    <col min="11526" max="11526" width="17" style="199" customWidth="1"/>
    <col min="11527" max="11527" width="12" style="199" customWidth="1"/>
    <col min="11528" max="11528" width="15" style="199" customWidth="1"/>
    <col min="11529" max="11776" width="9.33203125" style="199"/>
    <col min="11777" max="11777" width="8.33203125" style="199" customWidth="1"/>
    <col min="11778" max="11778" width="54.5" style="199" customWidth="1"/>
    <col min="11779" max="11779" width="7.6640625" style="199" customWidth="1"/>
    <col min="11780" max="11780" width="10.33203125" style="199" customWidth="1"/>
    <col min="11781" max="11781" width="19.1640625" style="199" customWidth="1"/>
    <col min="11782" max="11782" width="17" style="199" customWidth="1"/>
    <col min="11783" max="11783" width="12" style="199" customWidth="1"/>
    <col min="11784" max="11784" width="15" style="199" customWidth="1"/>
    <col min="11785" max="12032" width="9.33203125" style="199"/>
    <col min="12033" max="12033" width="8.33203125" style="199" customWidth="1"/>
    <col min="12034" max="12034" width="54.5" style="199" customWidth="1"/>
    <col min="12035" max="12035" width="7.6640625" style="199" customWidth="1"/>
    <col min="12036" max="12036" width="10.33203125" style="199" customWidth="1"/>
    <col min="12037" max="12037" width="19.1640625" style="199" customWidth="1"/>
    <col min="12038" max="12038" width="17" style="199" customWidth="1"/>
    <col min="12039" max="12039" width="12" style="199" customWidth="1"/>
    <col min="12040" max="12040" width="15" style="199" customWidth="1"/>
    <col min="12041" max="12288" width="9.33203125" style="199"/>
    <col min="12289" max="12289" width="8.33203125" style="199" customWidth="1"/>
    <col min="12290" max="12290" width="54.5" style="199" customWidth="1"/>
    <col min="12291" max="12291" width="7.6640625" style="199" customWidth="1"/>
    <col min="12292" max="12292" width="10.33203125" style="199" customWidth="1"/>
    <col min="12293" max="12293" width="19.1640625" style="199" customWidth="1"/>
    <col min="12294" max="12294" width="17" style="199" customWidth="1"/>
    <col min="12295" max="12295" width="12" style="199" customWidth="1"/>
    <col min="12296" max="12296" width="15" style="199" customWidth="1"/>
    <col min="12297" max="12544" width="9.33203125" style="199"/>
    <col min="12545" max="12545" width="8.33203125" style="199" customWidth="1"/>
    <col min="12546" max="12546" width="54.5" style="199" customWidth="1"/>
    <col min="12547" max="12547" width="7.6640625" style="199" customWidth="1"/>
    <col min="12548" max="12548" width="10.33203125" style="199" customWidth="1"/>
    <col min="12549" max="12549" width="19.1640625" style="199" customWidth="1"/>
    <col min="12550" max="12550" width="17" style="199" customWidth="1"/>
    <col min="12551" max="12551" width="12" style="199" customWidth="1"/>
    <col min="12552" max="12552" width="15" style="199" customWidth="1"/>
    <col min="12553" max="12800" width="9.33203125" style="199"/>
    <col min="12801" max="12801" width="8.33203125" style="199" customWidth="1"/>
    <col min="12802" max="12802" width="54.5" style="199" customWidth="1"/>
    <col min="12803" max="12803" width="7.6640625" style="199" customWidth="1"/>
    <col min="12804" max="12804" width="10.33203125" style="199" customWidth="1"/>
    <col min="12805" max="12805" width="19.1640625" style="199" customWidth="1"/>
    <col min="12806" max="12806" width="17" style="199" customWidth="1"/>
    <col min="12807" max="12807" width="12" style="199" customWidth="1"/>
    <col min="12808" max="12808" width="15" style="199" customWidth="1"/>
    <col min="12809" max="13056" width="9.33203125" style="199"/>
    <col min="13057" max="13057" width="8.33203125" style="199" customWidth="1"/>
    <col min="13058" max="13058" width="54.5" style="199" customWidth="1"/>
    <col min="13059" max="13059" width="7.6640625" style="199" customWidth="1"/>
    <col min="13060" max="13060" width="10.33203125" style="199" customWidth="1"/>
    <col min="13061" max="13061" width="19.1640625" style="199" customWidth="1"/>
    <col min="13062" max="13062" width="17" style="199" customWidth="1"/>
    <col min="13063" max="13063" width="12" style="199" customWidth="1"/>
    <col min="13064" max="13064" width="15" style="199" customWidth="1"/>
    <col min="13065" max="13312" width="9.33203125" style="199"/>
    <col min="13313" max="13313" width="8.33203125" style="199" customWidth="1"/>
    <col min="13314" max="13314" width="54.5" style="199" customWidth="1"/>
    <col min="13315" max="13315" width="7.6640625" style="199" customWidth="1"/>
    <col min="13316" max="13316" width="10.33203125" style="199" customWidth="1"/>
    <col min="13317" max="13317" width="19.1640625" style="199" customWidth="1"/>
    <col min="13318" max="13318" width="17" style="199" customWidth="1"/>
    <col min="13319" max="13319" width="12" style="199" customWidth="1"/>
    <col min="13320" max="13320" width="15" style="199" customWidth="1"/>
    <col min="13321" max="13568" width="9.33203125" style="199"/>
    <col min="13569" max="13569" width="8.33203125" style="199" customWidth="1"/>
    <col min="13570" max="13570" width="54.5" style="199" customWidth="1"/>
    <col min="13571" max="13571" width="7.6640625" style="199" customWidth="1"/>
    <col min="13572" max="13572" width="10.33203125" style="199" customWidth="1"/>
    <col min="13573" max="13573" width="19.1640625" style="199" customWidth="1"/>
    <col min="13574" max="13574" width="17" style="199" customWidth="1"/>
    <col min="13575" max="13575" width="12" style="199" customWidth="1"/>
    <col min="13576" max="13576" width="15" style="199" customWidth="1"/>
    <col min="13577" max="13824" width="9.33203125" style="199"/>
    <col min="13825" max="13825" width="8.33203125" style="199" customWidth="1"/>
    <col min="13826" max="13826" width="54.5" style="199" customWidth="1"/>
    <col min="13827" max="13827" width="7.6640625" style="199" customWidth="1"/>
    <col min="13828" max="13828" width="10.33203125" style="199" customWidth="1"/>
    <col min="13829" max="13829" width="19.1640625" style="199" customWidth="1"/>
    <col min="13830" max="13830" width="17" style="199" customWidth="1"/>
    <col min="13831" max="13831" width="12" style="199" customWidth="1"/>
    <col min="13832" max="13832" width="15" style="199" customWidth="1"/>
    <col min="13833" max="14080" width="9.33203125" style="199"/>
    <col min="14081" max="14081" width="8.33203125" style="199" customWidth="1"/>
    <col min="14082" max="14082" width="54.5" style="199" customWidth="1"/>
    <col min="14083" max="14083" width="7.6640625" style="199" customWidth="1"/>
    <col min="14084" max="14084" width="10.33203125" style="199" customWidth="1"/>
    <col min="14085" max="14085" width="19.1640625" style="199" customWidth="1"/>
    <col min="14086" max="14086" width="17" style="199" customWidth="1"/>
    <col min="14087" max="14087" width="12" style="199" customWidth="1"/>
    <col min="14088" max="14088" width="15" style="199" customWidth="1"/>
    <col min="14089" max="14336" width="9.33203125" style="199"/>
    <col min="14337" max="14337" width="8.33203125" style="199" customWidth="1"/>
    <col min="14338" max="14338" width="54.5" style="199" customWidth="1"/>
    <col min="14339" max="14339" width="7.6640625" style="199" customWidth="1"/>
    <col min="14340" max="14340" width="10.33203125" style="199" customWidth="1"/>
    <col min="14341" max="14341" width="19.1640625" style="199" customWidth="1"/>
    <col min="14342" max="14342" width="17" style="199" customWidth="1"/>
    <col min="14343" max="14343" width="12" style="199" customWidth="1"/>
    <col min="14344" max="14344" width="15" style="199" customWidth="1"/>
    <col min="14345" max="14592" width="9.33203125" style="199"/>
    <col min="14593" max="14593" width="8.33203125" style="199" customWidth="1"/>
    <col min="14594" max="14594" width="54.5" style="199" customWidth="1"/>
    <col min="14595" max="14595" width="7.6640625" style="199" customWidth="1"/>
    <col min="14596" max="14596" width="10.33203125" style="199" customWidth="1"/>
    <col min="14597" max="14597" width="19.1640625" style="199" customWidth="1"/>
    <col min="14598" max="14598" width="17" style="199" customWidth="1"/>
    <col min="14599" max="14599" width="12" style="199" customWidth="1"/>
    <col min="14600" max="14600" width="15" style="199" customWidth="1"/>
    <col min="14601" max="14848" width="9.33203125" style="199"/>
    <col min="14849" max="14849" width="8.33203125" style="199" customWidth="1"/>
    <col min="14850" max="14850" width="54.5" style="199" customWidth="1"/>
    <col min="14851" max="14851" width="7.6640625" style="199" customWidth="1"/>
    <col min="14852" max="14852" width="10.33203125" style="199" customWidth="1"/>
    <col min="14853" max="14853" width="19.1640625" style="199" customWidth="1"/>
    <col min="14854" max="14854" width="17" style="199" customWidth="1"/>
    <col min="14855" max="14855" width="12" style="199" customWidth="1"/>
    <col min="14856" max="14856" width="15" style="199" customWidth="1"/>
    <col min="14857" max="15104" width="9.33203125" style="199"/>
    <col min="15105" max="15105" width="8.33203125" style="199" customWidth="1"/>
    <col min="15106" max="15106" width="54.5" style="199" customWidth="1"/>
    <col min="15107" max="15107" width="7.6640625" style="199" customWidth="1"/>
    <col min="15108" max="15108" width="10.33203125" style="199" customWidth="1"/>
    <col min="15109" max="15109" width="19.1640625" style="199" customWidth="1"/>
    <col min="15110" max="15110" width="17" style="199" customWidth="1"/>
    <col min="15111" max="15111" width="12" style="199" customWidth="1"/>
    <col min="15112" max="15112" width="15" style="199" customWidth="1"/>
    <col min="15113" max="15360" width="9.33203125" style="199"/>
    <col min="15361" max="15361" width="8.33203125" style="199" customWidth="1"/>
    <col min="15362" max="15362" width="54.5" style="199" customWidth="1"/>
    <col min="15363" max="15363" width="7.6640625" style="199" customWidth="1"/>
    <col min="15364" max="15364" width="10.33203125" style="199" customWidth="1"/>
    <col min="15365" max="15365" width="19.1640625" style="199" customWidth="1"/>
    <col min="15366" max="15366" width="17" style="199" customWidth="1"/>
    <col min="15367" max="15367" width="12" style="199" customWidth="1"/>
    <col min="15368" max="15368" width="15" style="199" customWidth="1"/>
    <col min="15369" max="15616" width="9.33203125" style="199"/>
    <col min="15617" max="15617" width="8.33203125" style="199" customWidth="1"/>
    <col min="15618" max="15618" width="54.5" style="199" customWidth="1"/>
    <col min="15619" max="15619" width="7.6640625" style="199" customWidth="1"/>
    <col min="15620" max="15620" width="10.33203125" style="199" customWidth="1"/>
    <col min="15621" max="15621" width="19.1640625" style="199" customWidth="1"/>
    <col min="15622" max="15622" width="17" style="199" customWidth="1"/>
    <col min="15623" max="15623" width="12" style="199" customWidth="1"/>
    <col min="15624" max="15624" width="15" style="199" customWidth="1"/>
    <col min="15625" max="15872" width="9.33203125" style="199"/>
    <col min="15873" max="15873" width="8.33203125" style="199" customWidth="1"/>
    <col min="15874" max="15874" width="54.5" style="199" customWidth="1"/>
    <col min="15875" max="15875" width="7.6640625" style="199" customWidth="1"/>
    <col min="15876" max="15876" width="10.33203125" style="199" customWidth="1"/>
    <col min="15877" max="15877" width="19.1640625" style="199" customWidth="1"/>
    <col min="15878" max="15878" width="17" style="199" customWidth="1"/>
    <col min="15879" max="15879" width="12" style="199" customWidth="1"/>
    <col min="15880" max="15880" width="15" style="199" customWidth="1"/>
    <col min="15881" max="16128" width="9.33203125" style="199"/>
    <col min="16129" max="16129" width="8.33203125" style="199" customWidth="1"/>
    <col min="16130" max="16130" width="54.5" style="199" customWidth="1"/>
    <col min="16131" max="16131" width="7.6640625" style="199" customWidth="1"/>
    <col min="16132" max="16132" width="10.33203125" style="199" customWidth="1"/>
    <col min="16133" max="16133" width="19.1640625" style="199" customWidth="1"/>
    <col min="16134" max="16134" width="17" style="199" customWidth="1"/>
    <col min="16135" max="16135" width="12" style="199" customWidth="1"/>
    <col min="16136" max="16136" width="15" style="199" customWidth="1"/>
    <col min="16137" max="16384" width="9.33203125" style="199"/>
  </cols>
  <sheetData>
    <row r="1" spans="1:8" ht="18">
      <c r="A1" s="251" t="s">
        <v>1616</v>
      </c>
      <c r="B1" s="251"/>
      <c r="C1" s="252"/>
      <c r="D1" s="252"/>
      <c r="E1" s="253"/>
      <c r="F1" s="253"/>
      <c r="G1" s="254"/>
      <c r="H1" s="254"/>
    </row>
    <row r="2" spans="1:8" ht="18">
      <c r="A2" s="251" t="s">
        <v>1617</v>
      </c>
      <c r="B2" s="251"/>
      <c r="C2" s="252"/>
      <c r="D2" s="252"/>
      <c r="E2" s="253"/>
      <c r="F2" s="253"/>
      <c r="G2" s="254"/>
      <c r="H2" s="254"/>
    </row>
    <row r="3" spans="1:8" ht="18">
      <c r="A3" s="251" t="s">
        <v>1618</v>
      </c>
      <c r="B3" s="251"/>
      <c r="C3" s="252"/>
      <c r="D3" s="252"/>
      <c r="E3" s="253"/>
      <c r="F3" s="253"/>
      <c r="G3" s="254"/>
      <c r="H3" s="254"/>
    </row>
    <row r="4" spans="1:8" ht="13.5" thickBot="1">
      <c r="C4" s="250"/>
    </row>
    <row r="5" spans="1:8" s="260" customFormat="1" ht="15">
      <c r="A5" s="255" t="s">
        <v>1619</v>
      </c>
      <c r="B5" s="256" t="s">
        <v>1620</v>
      </c>
      <c r="C5" s="256" t="s">
        <v>1621</v>
      </c>
      <c r="D5" s="256" t="s">
        <v>1622</v>
      </c>
      <c r="E5" s="257" t="s">
        <v>1623</v>
      </c>
      <c r="F5" s="258"/>
      <c r="G5" s="257" t="s">
        <v>1624</v>
      </c>
      <c r="H5" s="259"/>
    </row>
    <row r="6" spans="1:8" s="260" customFormat="1" ht="15.75" thickBot="1">
      <c r="A6" s="261"/>
      <c r="B6" s="262"/>
      <c r="C6" s="263"/>
      <c r="D6" s="263" t="s">
        <v>1625</v>
      </c>
      <c r="E6" s="263" t="s">
        <v>1626</v>
      </c>
      <c r="F6" s="263" t="s">
        <v>1627</v>
      </c>
      <c r="G6" s="263" t="s">
        <v>1626</v>
      </c>
      <c r="H6" s="264" t="s">
        <v>1627</v>
      </c>
    </row>
    <row r="7" spans="1:8">
      <c r="C7" s="250"/>
    </row>
    <row r="8" spans="1:8" ht="15">
      <c r="A8" s="250"/>
      <c r="B8" s="265" t="s">
        <v>1628</v>
      </c>
      <c r="C8" s="266"/>
      <c r="D8" s="266"/>
    </row>
    <row r="9" spans="1:8" ht="8.25" customHeight="1">
      <c r="A9" s="250"/>
      <c r="C9" s="250"/>
      <c r="D9" s="250"/>
    </row>
    <row r="10" spans="1:8" ht="219" customHeight="1">
      <c r="A10" s="250"/>
      <c r="B10" s="267" t="s">
        <v>1629</v>
      </c>
      <c r="C10" s="250"/>
      <c r="D10" s="250"/>
      <c r="E10" s="268"/>
      <c r="F10" s="269"/>
      <c r="G10" s="269"/>
      <c r="H10" s="269"/>
    </row>
    <row r="11" spans="1:8" ht="6.75" hidden="1" customHeight="1">
      <c r="A11" s="250"/>
      <c r="C11" s="250"/>
      <c r="D11" s="250"/>
      <c r="E11" s="250"/>
    </row>
    <row r="12" spans="1:8" ht="96" customHeight="1">
      <c r="A12" s="250" t="s">
        <v>1630</v>
      </c>
      <c r="B12" s="267" t="s">
        <v>1631</v>
      </c>
      <c r="C12" s="250">
        <v>1</v>
      </c>
      <c r="D12" s="250" t="s">
        <v>1632</v>
      </c>
      <c r="E12" s="268">
        <v>0</v>
      </c>
      <c r="F12" s="269">
        <f>C12*E12</f>
        <v>0</v>
      </c>
      <c r="G12" s="269">
        <v>0</v>
      </c>
      <c r="H12" s="269">
        <f>C12*G12</f>
        <v>0</v>
      </c>
    </row>
    <row r="13" spans="1:8" ht="9.75" customHeight="1">
      <c r="A13" s="250"/>
      <c r="C13" s="250"/>
      <c r="D13" s="250"/>
      <c r="E13" s="250"/>
    </row>
    <row r="14" spans="1:8" ht="25.5">
      <c r="A14" s="250" t="s">
        <v>1633</v>
      </c>
      <c r="B14" s="267" t="s">
        <v>1634</v>
      </c>
      <c r="C14" s="250">
        <v>1</v>
      </c>
      <c r="D14" s="250" t="s">
        <v>1632</v>
      </c>
      <c r="E14" s="268">
        <v>0</v>
      </c>
      <c r="F14" s="269">
        <f>C14*E14</f>
        <v>0</v>
      </c>
      <c r="G14" s="269">
        <v>0</v>
      </c>
      <c r="H14" s="269">
        <f>C14*G14</f>
        <v>0</v>
      </c>
    </row>
    <row r="15" spans="1:8" ht="10.5" customHeight="1">
      <c r="A15" s="250"/>
      <c r="C15" s="250"/>
      <c r="D15" s="250"/>
      <c r="E15" s="250"/>
    </row>
    <row r="16" spans="1:8">
      <c r="A16" s="250" t="s">
        <v>1635</v>
      </c>
      <c r="B16" s="267" t="s">
        <v>1636</v>
      </c>
      <c r="C16" s="250">
        <v>4</v>
      </c>
      <c r="D16" s="250" t="s">
        <v>1632</v>
      </c>
      <c r="E16" s="268">
        <v>0</v>
      </c>
      <c r="F16" s="269">
        <f>C16*E16</f>
        <v>0</v>
      </c>
      <c r="G16" s="269">
        <v>0</v>
      </c>
      <c r="H16" s="269">
        <f>C16*G16</f>
        <v>0</v>
      </c>
    </row>
    <row r="17" spans="1:8" ht="10.5" customHeight="1">
      <c r="A17" s="250"/>
      <c r="C17" s="250"/>
      <c r="D17" s="250"/>
      <c r="E17" s="250"/>
    </row>
    <row r="18" spans="1:8" ht="52.5" customHeight="1">
      <c r="A18" s="250" t="s">
        <v>1637</v>
      </c>
      <c r="B18" s="267" t="s">
        <v>1638</v>
      </c>
      <c r="C18" s="250">
        <v>4</v>
      </c>
      <c r="D18" s="250" t="s">
        <v>1632</v>
      </c>
      <c r="E18" s="268">
        <v>0</v>
      </c>
      <c r="F18" s="269">
        <f>C18*E18</f>
        <v>0</v>
      </c>
      <c r="G18" s="269">
        <v>0</v>
      </c>
      <c r="H18" s="269">
        <f>C18*G18</f>
        <v>0</v>
      </c>
    </row>
    <row r="19" spans="1:8" ht="10.5" customHeight="1">
      <c r="A19" s="250"/>
      <c r="C19" s="250"/>
      <c r="D19" s="250"/>
      <c r="E19" s="250"/>
    </row>
    <row r="20" spans="1:8" ht="38.25">
      <c r="A20" s="250" t="s">
        <v>1639</v>
      </c>
      <c r="B20" s="267" t="s">
        <v>1640</v>
      </c>
      <c r="C20" s="250">
        <v>1</v>
      </c>
      <c r="D20" s="250" t="s">
        <v>1632</v>
      </c>
      <c r="E20" s="268">
        <v>0</v>
      </c>
      <c r="F20" s="269">
        <f>C20*E20</f>
        <v>0</v>
      </c>
      <c r="G20" s="269">
        <v>0</v>
      </c>
      <c r="H20" s="269">
        <f>C20*G20</f>
        <v>0</v>
      </c>
    </row>
    <row r="21" spans="1:8" ht="9" customHeight="1">
      <c r="A21" s="250"/>
      <c r="C21" s="250"/>
      <c r="D21" s="250"/>
    </row>
    <row r="22" spans="1:8" ht="33.75" customHeight="1">
      <c r="A22" s="250" t="s">
        <v>1641</v>
      </c>
      <c r="B22" s="267" t="s">
        <v>1642</v>
      </c>
      <c r="C22" s="250">
        <v>1</v>
      </c>
      <c r="D22" s="250" t="s">
        <v>1632</v>
      </c>
      <c r="E22" s="268">
        <v>0</v>
      </c>
      <c r="F22" s="269">
        <f>C22*E22</f>
        <v>0</v>
      </c>
      <c r="G22" s="269">
        <v>0</v>
      </c>
      <c r="H22" s="269">
        <f>C22*G22</f>
        <v>0</v>
      </c>
    </row>
    <row r="23" spans="1:8" ht="9" customHeight="1">
      <c r="A23" s="250"/>
      <c r="C23" s="250"/>
      <c r="D23" s="250"/>
    </row>
    <row r="24" spans="1:8" ht="25.5">
      <c r="A24" s="250" t="s">
        <v>1643</v>
      </c>
      <c r="B24" s="267" t="s">
        <v>1644</v>
      </c>
      <c r="C24" s="250">
        <v>1</v>
      </c>
      <c r="D24" s="250" t="s">
        <v>1632</v>
      </c>
      <c r="E24" s="268">
        <v>0</v>
      </c>
      <c r="F24" s="269">
        <f>C24*E24</f>
        <v>0</v>
      </c>
      <c r="G24" s="269">
        <v>0</v>
      </c>
      <c r="H24" s="269">
        <f>C24*G24</f>
        <v>0</v>
      </c>
    </row>
    <row r="25" spans="1:8" ht="9" customHeight="1">
      <c r="A25" s="250"/>
      <c r="C25" s="250"/>
      <c r="D25" s="250"/>
    </row>
    <row r="26" spans="1:8" s="273" customFormat="1" ht="69" customHeight="1">
      <c r="A26" s="270" t="s">
        <v>1645</v>
      </c>
      <c r="B26" s="271" t="s">
        <v>1646</v>
      </c>
      <c r="C26" s="270">
        <v>3</v>
      </c>
      <c r="D26" s="270" t="s">
        <v>1632</v>
      </c>
      <c r="E26" s="272">
        <v>0</v>
      </c>
      <c r="F26" s="272">
        <f>C26*E26</f>
        <v>0</v>
      </c>
      <c r="G26" s="272">
        <v>0</v>
      </c>
      <c r="H26" s="272">
        <f>C26*G26</f>
        <v>0</v>
      </c>
    </row>
    <row r="27" spans="1:8" ht="9" customHeight="1">
      <c r="A27" s="250"/>
      <c r="C27" s="250"/>
      <c r="D27" s="250"/>
    </row>
    <row r="28" spans="1:8" ht="51">
      <c r="A28" s="250" t="s">
        <v>1647</v>
      </c>
      <c r="B28" s="267" t="s">
        <v>1648</v>
      </c>
      <c r="C28" s="250">
        <v>10</v>
      </c>
      <c r="D28" s="250" t="s">
        <v>1632</v>
      </c>
      <c r="E28" s="272">
        <v>0</v>
      </c>
      <c r="F28" s="272">
        <f>C28*E28</f>
        <v>0</v>
      </c>
      <c r="G28" s="272">
        <v>0</v>
      </c>
      <c r="H28" s="272">
        <f>C28*G28</f>
        <v>0</v>
      </c>
    </row>
    <row r="29" spans="1:8" ht="9" customHeight="1">
      <c r="A29" s="250"/>
      <c r="C29" s="250"/>
      <c r="D29" s="250"/>
    </row>
    <row r="30" spans="1:8" ht="43.5" customHeight="1">
      <c r="A30" s="250" t="s">
        <v>1649</v>
      </c>
      <c r="B30" s="267" t="s">
        <v>1650</v>
      </c>
      <c r="C30" s="250">
        <v>2</v>
      </c>
      <c r="D30" s="250" t="s">
        <v>1632</v>
      </c>
      <c r="E30" s="268">
        <v>0</v>
      </c>
      <c r="F30" s="269">
        <f>C30*E30</f>
        <v>0</v>
      </c>
      <c r="G30" s="269">
        <v>0</v>
      </c>
      <c r="H30" s="269">
        <f>C30*G30</f>
        <v>0</v>
      </c>
    </row>
    <row r="31" spans="1:8" ht="9" customHeight="1">
      <c r="A31" s="250"/>
      <c r="C31" s="250"/>
      <c r="D31" s="250"/>
    </row>
    <row r="32" spans="1:8" ht="25.5">
      <c r="A32" s="250" t="s">
        <v>1651</v>
      </c>
      <c r="B32" s="267" t="s">
        <v>1652</v>
      </c>
      <c r="C32" s="250">
        <v>2</v>
      </c>
      <c r="D32" s="250" t="s">
        <v>1632</v>
      </c>
      <c r="E32" s="272">
        <v>0</v>
      </c>
      <c r="F32" s="272">
        <f>C32*E32</f>
        <v>0</v>
      </c>
      <c r="G32" s="272">
        <v>0</v>
      </c>
      <c r="H32" s="272">
        <f>C32*G32</f>
        <v>0</v>
      </c>
    </row>
    <row r="33" spans="1:8" ht="9" customHeight="1">
      <c r="A33" s="250"/>
      <c r="C33" s="250"/>
      <c r="D33" s="250"/>
    </row>
    <row r="34" spans="1:8" ht="43.5" customHeight="1">
      <c r="A34" s="250" t="s">
        <v>1653</v>
      </c>
      <c r="B34" s="267" t="s">
        <v>1654</v>
      </c>
      <c r="C34" s="250">
        <v>8</v>
      </c>
      <c r="D34" s="250" t="s">
        <v>1632</v>
      </c>
      <c r="E34" s="268">
        <v>0</v>
      </c>
      <c r="F34" s="269">
        <f>C34*E34</f>
        <v>0</v>
      </c>
      <c r="G34" s="269">
        <v>0</v>
      </c>
      <c r="H34" s="269">
        <f>C34*G34</f>
        <v>0</v>
      </c>
    </row>
    <row r="35" spans="1:8" ht="9" customHeight="1">
      <c r="A35" s="250"/>
      <c r="C35" s="250"/>
      <c r="D35" s="250"/>
    </row>
    <row r="36" spans="1:8">
      <c r="A36" s="250" t="s">
        <v>1655</v>
      </c>
      <c r="B36" s="199" t="s">
        <v>1656</v>
      </c>
      <c r="C36" s="250"/>
      <c r="D36" s="250"/>
      <c r="E36" s="250"/>
    </row>
    <row r="37" spans="1:8" ht="9" customHeight="1">
      <c r="A37" s="250"/>
      <c r="C37" s="250"/>
      <c r="D37" s="250"/>
    </row>
    <row r="38" spans="1:8" ht="38.25">
      <c r="A38" s="250" t="s">
        <v>1657</v>
      </c>
      <c r="B38" s="267" t="s">
        <v>1658</v>
      </c>
    </row>
    <row r="39" spans="1:8">
      <c r="A39" s="250"/>
      <c r="B39" s="199" t="s">
        <v>1659</v>
      </c>
      <c r="C39" s="250">
        <v>5</v>
      </c>
      <c r="D39" s="250" t="s">
        <v>1660</v>
      </c>
      <c r="E39" s="268">
        <v>0</v>
      </c>
      <c r="F39" s="269">
        <f>C39*E39</f>
        <v>0</v>
      </c>
      <c r="G39" s="269">
        <v>0</v>
      </c>
      <c r="H39" s="269">
        <f>C39*G39</f>
        <v>0</v>
      </c>
    </row>
    <row r="40" spans="1:8">
      <c r="A40" s="250"/>
      <c r="B40" s="199" t="s">
        <v>1661</v>
      </c>
      <c r="C40" s="250">
        <v>2</v>
      </c>
      <c r="D40" s="250" t="s">
        <v>1632</v>
      </c>
      <c r="E40" s="268">
        <v>0</v>
      </c>
      <c r="F40" s="269">
        <f>C40*E40</f>
        <v>0</v>
      </c>
      <c r="G40" s="269">
        <v>0</v>
      </c>
      <c r="H40" s="269">
        <f>C40*G40</f>
        <v>0</v>
      </c>
    </row>
    <row r="41" spans="1:8">
      <c r="A41" s="250"/>
      <c r="B41" s="199" t="s">
        <v>1662</v>
      </c>
      <c r="C41" s="250">
        <v>22</v>
      </c>
      <c r="D41" s="250" t="s">
        <v>1660</v>
      </c>
      <c r="E41" s="268">
        <v>0</v>
      </c>
      <c r="F41" s="269">
        <f>C41*E41</f>
        <v>0</v>
      </c>
      <c r="G41" s="269">
        <v>0</v>
      </c>
      <c r="H41" s="269">
        <f>C41*G41</f>
        <v>0</v>
      </c>
    </row>
    <row r="42" spans="1:8">
      <c r="A42" s="250"/>
      <c r="B42" s="199" t="s">
        <v>1663</v>
      </c>
      <c r="C42" s="250">
        <v>25</v>
      </c>
      <c r="D42" s="250" t="s">
        <v>1632</v>
      </c>
      <c r="E42" s="268">
        <v>0</v>
      </c>
      <c r="F42" s="269">
        <f>C42*E42</f>
        <v>0</v>
      </c>
      <c r="G42" s="269">
        <v>0</v>
      </c>
      <c r="H42" s="269">
        <f>C42*G42</f>
        <v>0</v>
      </c>
    </row>
    <row r="43" spans="1:8">
      <c r="A43" s="250"/>
      <c r="B43" s="199" t="s">
        <v>1664</v>
      </c>
      <c r="C43" s="250">
        <v>1</v>
      </c>
      <c r="D43" s="250" t="s">
        <v>1632</v>
      </c>
      <c r="E43" s="268">
        <v>0</v>
      </c>
      <c r="F43" s="269">
        <f>C43*E43</f>
        <v>0</v>
      </c>
      <c r="G43" s="269">
        <v>0</v>
      </c>
      <c r="H43" s="269">
        <f>C43*G43</f>
        <v>0</v>
      </c>
    </row>
    <row r="44" spans="1:8" ht="9" customHeight="1">
      <c r="A44" s="250"/>
      <c r="C44" s="250"/>
      <c r="D44" s="250"/>
    </row>
    <row r="45" spans="1:8" ht="38.25">
      <c r="A45" s="250" t="s">
        <v>1665</v>
      </c>
      <c r="B45" s="267" t="s">
        <v>1666</v>
      </c>
      <c r="C45" s="250">
        <v>9</v>
      </c>
      <c r="D45" s="250" t="s">
        <v>164</v>
      </c>
      <c r="E45" s="268">
        <v>0</v>
      </c>
      <c r="F45" s="269">
        <f>C45*E45</f>
        <v>0</v>
      </c>
      <c r="G45" s="269">
        <v>0</v>
      </c>
      <c r="H45" s="269">
        <f>C45*G45</f>
        <v>0</v>
      </c>
    </row>
    <row r="46" spans="1:8" ht="9" customHeight="1">
      <c r="A46" s="250"/>
      <c r="C46" s="250"/>
      <c r="D46" s="250"/>
    </row>
    <row r="47" spans="1:8" ht="25.5">
      <c r="A47" s="250" t="s">
        <v>1667</v>
      </c>
      <c r="B47" s="267" t="s">
        <v>1668</v>
      </c>
      <c r="C47" s="250">
        <v>2</v>
      </c>
      <c r="D47" s="250" t="s">
        <v>164</v>
      </c>
      <c r="E47" s="268">
        <v>0</v>
      </c>
      <c r="F47" s="269">
        <f>C47*E47</f>
        <v>0</v>
      </c>
      <c r="G47" s="269">
        <v>0</v>
      </c>
      <c r="H47" s="269">
        <f>C47*G47</f>
        <v>0</v>
      </c>
    </row>
    <row r="48" spans="1:8" ht="9" customHeight="1">
      <c r="A48" s="250"/>
      <c r="C48" s="250"/>
      <c r="D48" s="250"/>
    </row>
    <row r="49" spans="1:8" ht="9" customHeight="1">
      <c r="A49" s="250"/>
      <c r="C49" s="250"/>
      <c r="D49" s="250"/>
    </row>
    <row r="50" spans="1:8" ht="9" customHeight="1">
      <c r="A50" s="250"/>
      <c r="C50" s="250"/>
      <c r="D50" s="250"/>
    </row>
    <row r="51" spans="1:8" ht="15">
      <c r="A51" s="250"/>
      <c r="B51" s="274" t="s">
        <v>1669</v>
      </c>
      <c r="C51" s="250"/>
      <c r="D51" s="250"/>
      <c r="E51" s="275"/>
      <c r="F51" s="276"/>
      <c r="G51" s="276"/>
      <c r="H51" s="277"/>
    </row>
    <row r="52" spans="1:8" ht="9.75" customHeight="1">
      <c r="A52" s="250"/>
      <c r="C52" s="250"/>
      <c r="D52" s="250"/>
      <c r="E52" s="275"/>
      <c r="F52" s="276"/>
      <c r="G52" s="276"/>
      <c r="H52" s="277"/>
    </row>
    <row r="53" spans="1:8" ht="25.5">
      <c r="A53" s="278" t="s">
        <v>1670</v>
      </c>
      <c r="B53" s="267" t="s">
        <v>1671</v>
      </c>
      <c r="C53" s="250">
        <v>7</v>
      </c>
      <c r="D53" s="250" t="s">
        <v>1076</v>
      </c>
      <c r="E53" s="268">
        <v>0</v>
      </c>
      <c r="F53" s="269">
        <f>C53*E53</f>
        <v>0</v>
      </c>
      <c r="G53" s="269">
        <v>0</v>
      </c>
      <c r="H53" s="269">
        <f>C53*G53</f>
        <v>0</v>
      </c>
    </row>
    <row r="54" spans="1:8" ht="8.25" customHeight="1">
      <c r="A54" s="250"/>
      <c r="C54" s="250"/>
      <c r="D54" s="250"/>
      <c r="E54" s="275"/>
      <c r="F54" s="276"/>
      <c r="G54" s="276"/>
      <c r="H54" s="277"/>
    </row>
    <row r="55" spans="1:8" ht="38.25">
      <c r="A55" s="250" t="s">
        <v>1672</v>
      </c>
      <c r="B55" s="267" t="s">
        <v>1673</v>
      </c>
      <c r="C55" s="250">
        <v>36</v>
      </c>
      <c r="D55" s="250" t="s">
        <v>1032</v>
      </c>
      <c r="E55" s="268">
        <v>0</v>
      </c>
      <c r="F55" s="269">
        <f>C55*E55</f>
        <v>0</v>
      </c>
      <c r="G55" s="269">
        <v>0</v>
      </c>
      <c r="H55" s="269">
        <f>C55*G55</f>
        <v>0</v>
      </c>
    </row>
    <row r="56" spans="1:8" ht="6" customHeight="1">
      <c r="A56" s="250"/>
      <c r="C56" s="250"/>
      <c r="E56" s="275"/>
      <c r="F56" s="276"/>
      <c r="G56" s="276"/>
      <c r="H56" s="276"/>
    </row>
    <row r="57" spans="1:8">
      <c r="A57" s="250" t="s">
        <v>1674</v>
      </c>
      <c r="B57" s="267" t="s">
        <v>1675</v>
      </c>
      <c r="C57" s="250">
        <v>75</v>
      </c>
      <c r="D57" s="250" t="s">
        <v>1076</v>
      </c>
      <c r="E57" s="268">
        <v>0</v>
      </c>
      <c r="F57" s="269">
        <f>C57*E57</f>
        <v>0</v>
      </c>
      <c r="G57" s="269">
        <v>0</v>
      </c>
      <c r="H57" s="269">
        <f>C57*G57</f>
        <v>0</v>
      </c>
    </row>
    <row r="58" spans="1:8" ht="8.25" customHeight="1">
      <c r="A58" s="250"/>
      <c r="B58" s="267"/>
      <c r="C58" s="250"/>
      <c r="D58" s="250"/>
      <c r="E58" s="275"/>
      <c r="F58" s="276"/>
    </row>
    <row r="59" spans="1:8" ht="25.5">
      <c r="A59" s="250" t="s">
        <v>1676</v>
      </c>
      <c r="B59" s="267" t="s">
        <v>1677</v>
      </c>
      <c r="C59" s="250">
        <v>26</v>
      </c>
      <c r="D59" s="250" t="s">
        <v>1632</v>
      </c>
      <c r="E59" s="268">
        <v>0</v>
      </c>
      <c r="F59" s="269">
        <f>C59*E59</f>
        <v>0</v>
      </c>
      <c r="G59" s="269">
        <v>0</v>
      </c>
      <c r="H59" s="269">
        <f>C59*G59</f>
        <v>0</v>
      </c>
    </row>
    <row r="60" spans="1:8" ht="7.5" customHeight="1">
      <c r="A60" s="250"/>
      <c r="B60" s="267"/>
      <c r="C60" s="250"/>
      <c r="D60" s="250"/>
      <c r="E60" s="275"/>
      <c r="F60" s="276"/>
    </row>
    <row r="61" spans="1:8">
      <c r="A61" s="250" t="s">
        <v>1678</v>
      </c>
      <c r="B61" s="267" t="s">
        <v>1679</v>
      </c>
      <c r="C61" s="250">
        <v>2</v>
      </c>
      <c r="D61" s="250" t="s">
        <v>1632</v>
      </c>
      <c r="E61" s="268">
        <v>0</v>
      </c>
      <c r="F61" s="269">
        <f>C61*E61</f>
        <v>0</v>
      </c>
      <c r="G61" s="269">
        <v>0</v>
      </c>
      <c r="H61" s="269">
        <f>C61*G61</f>
        <v>0</v>
      </c>
    </row>
    <row r="62" spans="1:8">
      <c r="A62" s="250"/>
      <c r="B62" s="267"/>
      <c r="C62" s="250"/>
      <c r="D62" s="250"/>
      <c r="E62" s="268"/>
      <c r="F62" s="269"/>
      <c r="G62" s="269"/>
      <c r="H62" s="269"/>
    </row>
    <row r="63" spans="1:8">
      <c r="A63" s="250"/>
      <c r="B63" s="267"/>
      <c r="C63" s="250"/>
      <c r="D63" s="250"/>
      <c r="E63" s="275"/>
      <c r="F63" s="276"/>
      <c r="G63" s="269"/>
      <c r="H63" s="269"/>
    </row>
    <row r="64" spans="1:8" ht="15">
      <c r="B64" s="279" t="s">
        <v>1680</v>
      </c>
      <c r="C64" s="280"/>
      <c r="D64" s="279"/>
      <c r="E64" s="279"/>
      <c r="F64" s="281">
        <f>SUM(F12:F61)</f>
        <v>0</v>
      </c>
      <c r="G64" s="279"/>
      <c r="H64" s="281">
        <f>SUM(H12:H61)</f>
        <v>0</v>
      </c>
    </row>
    <row r="73" spans="1:8">
      <c r="A73" s="250"/>
    </row>
    <row r="74" spans="1:8">
      <c r="A74" s="250"/>
      <c r="C74" s="250"/>
      <c r="D74" s="250"/>
      <c r="E74" s="276"/>
      <c r="F74" s="276"/>
      <c r="G74" s="276"/>
      <c r="H74" s="276"/>
    </row>
    <row r="75" spans="1:8" ht="18">
      <c r="A75" s="250"/>
      <c r="B75" s="282" t="s">
        <v>1681</v>
      </c>
      <c r="C75" s="250"/>
    </row>
    <row r="76" spans="1:8">
      <c r="A76" s="250"/>
      <c r="C76" s="250"/>
    </row>
    <row r="77" spans="1:8" ht="15.75">
      <c r="A77" s="250"/>
      <c r="B77" s="253" t="s">
        <v>1471</v>
      </c>
      <c r="C77" s="252"/>
      <c r="E77" s="283">
        <f>$F$64</f>
        <v>0</v>
      </c>
    </row>
    <row r="78" spans="1:8" ht="15.75">
      <c r="A78" s="250"/>
      <c r="B78" s="253" t="s">
        <v>1473</v>
      </c>
      <c r="C78" s="252"/>
      <c r="E78" s="283">
        <f>$H$64</f>
        <v>0</v>
      </c>
    </row>
    <row r="79" spans="1:8" ht="15.75">
      <c r="A79" s="250"/>
      <c r="B79" s="284" t="s">
        <v>1682</v>
      </c>
      <c r="C79" s="285"/>
      <c r="D79" s="286"/>
      <c r="E79" s="287">
        <v>0</v>
      </c>
    </row>
    <row r="80" spans="1:8" ht="15.75">
      <c r="A80" s="250"/>
      <c r="B80" s="284" t="s">
        <v>1683</v>
      </c>
      <c r="C80" s="285"/>
      <c r="D80" s="286"/>
      <c r="E80" s="287">
        <v>0</v>
      </c>
    </row>
    <row r="81" spans="1:8" ht="15.75">
      <c r="A81" s="250"/>
      <c r="B81" s="284" t="s">
        <v>1684</v>
      </c>
      <c r="C81" s="285"/>
      <c r="D81" s="286"/>
      <c r="E81" s="287">
        <v>0</v>
      </c>
      <c r="G81" s="269"/>
      <c r="H81" s="269"/>
    </row>
    <row r="82" spans="1:8" ht="15.75">
      <c r="A82" s="250"/>
      <c r="B82" s="284" t="s">
        <v>1685</v>
      </c>
      <c r="C82" s="285"/>
      <c r="D82" s="286"/>
      <c r="E82" s="287">
        <v>0</v>
      </c>
      <c r="G82" s="269"/>
      <c r="H82" s="269"/>
    </row>
    <row r="83" spans="1:8" ht="16.5" thickBot="1">
      <c r="A83" s="250"/>
      <c r="B83" s="288" t="s">
        <v>1686</v>
      </c>
      <c r="C83" s="289"/>
      <c r="D83" s="290"/>
      <c r="E83" s="291">
        <v>0</v>
      </c>
      <c r="G83" s="269"/>
      <c r="H83" s="269"/>
    </row>
    <row r="84" spans="1:8" ht="13.5" thickBot="1">
      <c r="A84" s="250"/>
      <c r="C84" s="250"/>
      <c r="G84" s="269"/>
      <c r="H84" s="269"/>
    </row>
    <row r="85" spans="1:8" ht="16.5" thickBot="1">
      <c r="A85" s="250"/>
      <c r="B85" s="292" t="s">
        <v>1687</v>
      </c>
      <c r="C85" s="293"/>
      <c r="D85" s="294"/>
      <c r="E85" s="295">
        <f>SUM(E77:E84)</f>
        <v>0</v>
      </c>
      <c r="G85" s="269"/>
      <c r="H85" s="269"/>
    </row>
    <row r="86" spans="1:8">
      <c r="A86" s="250"/>
      <c r="C86" s="269"/>
      <c r="D86" s="250"/>
      <c r="E86" s="276"/>
      <c r="F86" s="276"/>
      <c r="G86" s="276"/>
      <c r="H86" s="276"/>
    </row>
    <row r="87" spans="1:8">
      <c r="A87" s="250"/>
      <c r="C87" s="250"/>
      <c r="D87" s="250"/>
      <c r="E87" s="276"/>
      <c r="F87" s="276"/>
      <c r="G87" s="276"/>
      <c r="H87" s="276"/>
    </row>
    <row r="88" spans="1:8">
      <c r="A88" s="250"/>
      <c r="C88" s="250"/>
      <c r="D88" s="250"/>
      <c r="E88" s="276"/>
      <c r="F88" s="276"/>
      <c r="G88" s="276"/>
      <c r="H88" s="276"/>
    </row>
    <row r="89" spans="1:8">
      <c r="A89" s="250"/>
      <c r="C89" s="250"/>
      <c r="D89" s="250"/>
      <c r="E89" s="276"/>
      <c r="F89" s="276"/>
      <c r="G89" s="276"/>
      <c r="H89" s="276"/>
    </row>
    <row r="90" spans="1:8">
      <c r="A90" s="250"/>
      <c r="C90" s="250"/>
      <c r="D90" s="250"/>
      <c r="E90" s="276"/>
      <c r="F90" s="276"/>
      <c r="G90" s="276"/>
      <c r="H90" s="276"/>
    </row>
    <row r="91" spans="1:8">
      <c r="A91" s="250"/>
      <c r="C91" s="250"/>
      <c r="D91" s="250"/>
      <c r="E91" s="276"/>
      <c r="F91" s="276"/>
      <c r="G91" s="276"/>
      <c r="H91" s="276"/>
    </row>
    <row r="92" spans="1:8">
      <c r="A92" s="250"/>
      <c r="C92" s="250"/>
      <c r="D92" s="250"/>
      <c r="E92" s="276"/>
      <c r="F92" s="276"/>
      <c r="G92" s="276"/>
      <c r="H92" s="276"/>
    </row>
    <row r="93" spans="1:8">
      <c r="A93" s="250"/>
      <c r="C93" s="250"/>
      <c r="D93" s="250"/>
      <c r="E93" s="276"/>
      <c r="F93" s="276"/>
      <c r="G93" s="276"/>
      <c r="H93" s="276"/>
    </row>
    <row r="94" spans="1:8">
      <c r="A94" s="250"/>
      <c r="C94" s="250"/>
      <c r="D94" s="250"/>
      <c r="E94" s="276"/>
      <c r="F94" s="276"/>
      <c r="G94" s="276"/>
      <c r="H94" s="276"/>
    </row>
    <row r="95" spans="1:8">
      <c r="A95" s="250"/>
      <c r="C95" s="250"/>
      <c r="D95" s="250"/>
      <c r="E95" s="276"/>
      <c r="F95" s="276"/>
      <c r="G95" s="276"/>
      <c r="H95" s="276"/>
    </row>
    <row r="96" spans="1:8">
      <c r="A96" s="250"/>
      <c r="C96" s="250"/>
      <c r="D96" s="250"/>
      <c r="E96" s="276"/>
      <c r="F96" s="276"/>
      <c r="G96" s="276"/>
      <c r="H96" s="276"/>
    </row>
    <row r="97" spans="1:8">
      <c r="A97" s="250"/>
      <c r="C97" s="250"/>
      <c r="D97" s="250"/>
      <c r="E97" s="276"/>
      <c r="F97" s="276"/>
      <c r="G97" s="276"/>
      <c r="H97" s="276"/>
    </row>
    <row r="98" spans="1:8">
      <c r="A98" s="250"/>
      <c r="C98" s="250"/>
      <c r="D98" s="250"/>
      <c r="E98" s="276"/>
      <c r="F98" s="276"/>
      <c r="G98" s="276"/>
      <c r="H98" s="276"/>
    </row>
    <row r="99" spans="1:8">
      <c r="A99" s="250"/>
      <c r="C99" s="250"/>
      <c r="D99" s="250"/>
      <c r="E99" s="276"/>
      <c r="F99" s="276"/>
      <c r="G99" s="276"/>
      <c r="H99" s="276"/>
    </row>
    <row r="100" spans="1:8">
      <c r="A100" s="250"/>
      <c r="C100" s="250"/>
      <c r="D100" s="250"/>
      <c r="E100" s="276"/>
      <c r="F100" s="276"/>
      <c r="G100" s="276"/>
      <c r="H100" s="276"/>
    </row>
    <row r="101" spans="1:8">
      <c r="A101" s="250"/>
      <c r="C101" s="250"/>
      <c r="D101" s="250"/>
      <c r="E101" s="276"/>
      <c r="F101" s="276"/>
      <c r="G101" s="276"/>
      <c r="H101" s="276"/>
    </row>
    <row r="102" spans="1:8">
      <c r="A102" s="250"/>
      <c r="C102" s="250"/>
      <c r="D102" s="250"/>
      <c r="E102" s="276"/>
      <c r="F102" s="276"/>
      <c r="G102" s="276"/>
      <c r="H102" s="276"/>
    </row>
    <row r="103" spans="1:8">
      <c r="A103" s="250"/>
      <c r="C103" s="250"/>
      <c r="D103" s="250"/>
      <c r="E103" s="276"/>
      <c r="F103" s="276"/>
      <c r="G103" s="276"/>
      <c r="H103" s="276"/>
    </row>
    <row r="104" spans="1:8">
      <c r="A104" s="250"/>
      <c r="C104" s="250"/>
      <c r="D104" s="250"/>
      <c r="E104" s="276"/>
      <c r="F104" s="276"/>
      <c r="G104" s="276"/>
      <c r="H104" s="276"/>
    </row>
    <row r="105" spans="1:8">
      <c r="A105" s="250"/>
      <c r="C105" s="250"/>
      <c r="D105" s="250"/>
      <c r="E105" s="276"/>
      <c r="F105" s="276"/>
      <c r="G105" s="276"/>
      <c r="H105" s="276"/>
    </row>
    <row r="106" spans="1:8">
      <c r="A106" s="250"/>
      <c r="C106" s="250"/>
      <c r="D106" s="250"/>
      <c r="E106" s="276"/>
      <c r="F106" s="276"/>
      <c r="G106" s="276"/>
      <c r="H106" s="276"/>
    </row>
    <row r="107" spans="1:8">
      <c r="A107" s="250"/>
      <c r="C107" s="250"/>
      <c r="D107" s="250"/>
      <c r="E107" s="276"/>
      <c r="F107" s="276"/>
      <c r="G107" s="276"/>
      <c r="H107" s="276"/>
    </row>
    <row r="108" spans="1:8">
      <c r="A108" s="250"/>
      <c r="C108" s="250"/>
      <c r="D108" s="250"/>
      <c r="E108" s="276"/>
      <c r="F108" s="276"/>
      <c r="G108" s="276"/>
      <c r="H108" s="276"/>
    </row>
    <row r="109" spans="1:8">
      <c r="A109" s="250"/>
      <c r="C109" s="250"/>
      <c r="D109" s="250"/>
      <c r="E109" s="276"/>
      <c r="F109" s="276"/>
      <c r="G109" s="276"/>
      <c r="H109" s="276"/>
    </row>
    <row r="110" spans="1:8">
      <c r="A110" s="250"/>
      <c r="C110" s="250"/>
      <c r="D110" s="250"/>
      <c r="E110" s="276"/>
      <c r="F110" s="276"/>
      <c r="G110" s="276"/>
      <c r="H110" s="276"/>
    </row>
    <row r="111" spans="1:8">
      <c r="A111" s="250"/>
      <c r="C111" s="250"/>
      <c r="D111" s="250"/>
      <c r="E111" s="276"/>
      <c r="F111" s="276"/>
      <c r="G111" s="276"/>
      <c r="H111" s="276"/>
    </row>
    <row r="112" spans="1:8">
      <c r="A112" s="250"/>
      <c r="C112" s="250"/>
      <c r="D112" s="250"/>
      <c r="E112" s="276"/>
      <c r="F112" s="276"/>
      <c r="G112" s="276"/>
      <c r="H112" s="276"/>
    </row>
    <row r="113" spans="1:8">
      <c r="A113" s="250"/>
      <c r="C113" s="250"/>
      <c r="D113" s="250"/>
      <c r="E113" s="276"/>
      <c r="F113" s="276"/>
      <c r="G113" s="276"/>
      <c r="H113" s="276"/>
    </row>
    <row r="114" spans="1:8">
      <c r="A114" s="250"/>
      <c r="C114" s="250"/>
      <c r="D114" s="250"/>
      <c r="E114" s="276"/>
      <c r="F114" s="276"/>
      <c r="G114" s="276"/>
      <c r="H114" s="276"/>
    </row>
    <row r="115" spans="1:8">
      <c r="A115" s="250"/>
      <c r="C115" s="250"/>
      <c r="D115" s="250"/>
      <c r="E115" s="276"/>
      <c r="F115" s="276"/>
      <c r="G115" s="276"/>
      <c r="H115" s="276"/>
    </row>
    <row r="116" spans="1:8">
      <c r="A116" s="250"/>
      <c r="C116" s="250"/>
      <c r="D116" s="250"/>
      <c r="E116" s="276"/>
      <c r="F116" s="276"/>
      <c r="G116" s="276"/>
      <c r="H116" s="276"/>
    </row>
    <row r="117" spans="1:8">
      <c r="A117" s="250"/>
      <c r="C117" s="250"/>
      <c r="D117" s="250"/>
      <c r="E117" s="276"/>
      <c r="F117" s="276"/>
      <c r="G117" s="276"/>
      <c r="H117" s="276"/>
    </row>
    <row r="118" spans="1:8">
      <c r="A118" s="250"/>
      <c r="C118" s="250"/>
      <c r="D118" s="250"/>
      <c r="E118" s="276"/>
      <c r="F118" s="276"/>
      <c r="G118" s="276"/>
      <c r="H118" s="276"/>
    </row>
    <row r="119" spans="1:8">
      <c r="A119" s="250"/>
      <c r="C119" s="250"/>
      <c r="D119" s="250"/>
      <c r="E119" s="276"/>
      <c r="F119" s="276"/>
      <c r="G119" s="276"/>
      <c r="H119" s="276"/>
    </row>
    <row r="120" spans="1:8">
      <c r="A120" s="250"/>
      <c r="C120" s="250"/>
      <c r="D120" s="250"/>
      <c r="E120" s="276"/>
      <c r="F120" s="276"/>
      <c r="G120" s="276"/>
      <c r="H120" s="276"/>
    </row>
    <row r="121" spans="1:8">
      <c r="A121" s="250"/>
      <c r="C121" s="250"/>
      <c r="D121" s="250"/>
      <c r="E121" s="276"/>
      <c r="F121" s="276"/>
      <c r="G121" s="276"/>
      <c r="H121" s="276"/>
    </row>
    <row r="122" spans="1:8">
      <c r="A122" s="250"/>
      <c r="C122" s="250"/>
      <c r="D122" s="250"/>
      <c r="E122" s="276"/>
      <c r="F122" s="276"/>
      <c r="G122" s="276"/>
      <c r="H122" s="276"/>
    </row>
    <row r="123" spans="1:8">
      <c r="A123" s="250"/>
      <c r="C123" s="250"/>
      <c r="D123" s="250"/>
      <c r="E123" s="276"/>
      <c r="F123" s="276"/>
      <c r="G123" s="276"/>
      <c r="H123" s="276"/>
    </row>
    <row r="124" spans="1:8">
      <c r="A124" s="250"/>
      <c r="C124" s="250"/>
      <c r="D124" s="250"/>
      <c r="E124" s="276"/>
      <c r="F124" s="276"/>
      <c r="G124" s="276"/>
      <c r="H124" s="276"/>
    </row>
    <row r="125" spans="1:8">
      <c r="A125" s="250"/>
      <c r="C125" s="250"/>
      <c r="D125" s="250"/>
      <c r="E125" s="276"/>
      <c r="F125" s="276"/>
      <c r="G125" s="276"/>
      <c r="H125" s="276"/>
    </row>
    <row r="126" spans="1:8">
      <c r="A126" s="250"/>
      <c r="C126" s="250"/>
      <c r="D126" s="250"/>
      <c r="E126" s="276"/>
      <c r="F126" s="276"/>
      <c r="G126" s="276"/>
      <c r="H126" s="276"/>
    </row>
    <row r="127" spans="1:8">
      <c r="A127" s="250"/>
      <c r="C127" s="250"/>
      <c r="D127" s="250"/>
      <c r="E127" s="276"/>
      <c r="F127" s="276"/>
      <c r="G127" s="276"/>
      <c r="H127" s="276"/>
    </row>
    <row r="128" spans="1:8">
      <c r="A128" s="250"/>
      <c r="C128" s="250"/>
      <c r="D128" s="250"/>
      <c r="E128" s="276"/>
      <c r="F128" s="276"/>
      <c r="G128" s="276"/>
      <c r="H128" s="276"/>
    </row>
    <row r="129" spans="1:8">
      <c r="A129" s="250"/>
      <c r="C129" s="250"/>
      <c r="D129" s="250"/>
      <c r="E129" s="276"/>
      <c r="F129" s="276"/>
      <c r="G129" s="276"/>
      <c r="H129" s="276"/>
    </row>
    <row r="130" spans="1:8">
      <c r="A130" s="250"/>
      <c r="C130" s="250"/>
      <c r="D130" s="250"/>
      <c r="E130" s="276"/>
      <c r="F130" s="276"/>
      <c r="G130" s="276"/>
      <c r="H130" s="276"/>
    </row>
    <row r="131" spans="1:8">
      <c r="A131" s="250"/>
      <c r="C131" s="250"/>
      <c r="D131" s="250"/>
      <c r="E131" s="276"/>
      <c r="F131" s="276"/>
      <c r="G131" s="276"/>
      <c r="H131" s="276"/>
    </row>
    <row r="132" spans="1:8">
      <c r="A132" s="250"/>
      <c r="C132" s="250"/>
      <c r="D132" s="250"/>
      <c r="E132" s="276"/>
      <c r="F132" s="276"/>
      <c r="G132" s="276"/>
      <c r="H132" s="276"/>
    </row>
    <row r="133" spans="1:8">
      <c r="A133" s="250"/>
      <c r="C133" s="250"/>
      <c r="D133" s="250"/>
      <c r="E133" s="276"/>
      <c r="F133" s="276"/>
      <c r="G133" s="276"/>
      <c r="H133" s="276"/>
    </row>
    <row r="134" spans="1:8">
      <c r="A134" s="250"/>
      <c r="C134" s="250"/>
      <c r="D134" s="250"/>
      <c r="E134" s="276"/>
      <c r="F134" s="276"/>
      <c r="G134" s="276"/>
      <c r="H134" s="276"/>
    </row>
    <row r="135" spans="1:8">
      <c r="A135" s="250"/>
      <c r="C135" s="250"/>
      <c r="D135" s="250"/>
      <c r="E135" s="276"/>
      <c r="F135" s="276"/>
      <c r="G135" s="276"/>
      <c r="H135" s="276"/>
    </row>
    <row r="136" spans="1:8">
      <c r="A136" s="250"/>
      <c r="C136" s="250"/>
      <c r="D136" s="250"/>
      <c r="E136" s="276"/>
      <c r="F136" s="276"/>
      <c r="G136" s="276"/>
      <c r="H136" s="276"/>
    </row>
    <row r="137" spans="1:8">
      <c r="A137" s="250"/>
      <c r="C137" s="250"/>
      <c r="D137" s="250"/>
      <c r="E137" s="276"/>
      <c r="F137" s="276"/>
      <c r="G137" s="276"/>
      <c r="H137" s="276"/>
    </row>
    <row r="138" spans="1:8">
      <c r="C138" s="250"/>
      <c r="D138" s="250"/>
      <c r="E138" s="276"/>
      <c r="F138" s="276"/>
      <c r="G138" s="276"/>
      <c r="H138" s="276"/>
    </row>
  </sheetData>
  <pageMargins left="0.78740157499999996" right="0.78740157499999996" top="0.984251969" bottom="0.984251969" header="0.4921259845" footer="0.4921259845"/>
  <pageSetup paperSize="9" scale="6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5"/>
  <sheetViews>
    <sheetView view="pageBreakPreview" zoomScaleNormal="100" zoomScaleSheetLayoutView="100" workbookViewId="0"/>
  </sheetViews>
  <sheetFormatPr defaultRowHeight="12.75"/>
  <cols>
    <col min="1" max="1" width="10" style="321" customWidth="1"/>
    <col min="2" max="2" width="16.5" style="321" customWidth="1"/>
    <col min="3" max="3" width="58" style="321" bestFit="1" customWidth="1"/>
    <col min="4" max="4" width="11.83203125" style="321" bestFit="1" customWidth="1"/>
    <col min="5" max="5" width="8.83203125" style="321" bestFit="1" customWidth="1"/>
    <col min="6" max="6" width="9.33203125" style="321"/>
    <col min="7" max="7" width="11.83203125" style="321" bestFit="1" customWidth="1"/>
    <col min="8" max="256" width="9.33203125" style="321"/>
    <col min="257" max="257" width="10" style="321" customWidth="1"/>
    <col min="258" max="258" width="16.5" style="321" customWidth="1"/>
    <col min="259" max="259" width="58" style="321" bestFit="1" customWidth="1"/>
    <col min="260" max="260" width="11.83203125" style="321" bestFit="1" customWidth="1"/>
    <col min="261" max="261" width="8.83203125" style="321" bestFit="1" customWidth="1"/>
    <col min="262" max="262" width="9.33203125" style="321"/>
    <col min="263" max="263" width="11.83203125" style="321" bestFit="1" customWidth="1"/>
    <col min="264" max="512" width="9.33203125" style="321"/>
    <col min="513" max="513" width="10" style="321" customWidth="1"/>
    <col min="514" max="514" width="16.5" style="321" customWidth="1"/>
    <col min="515" max="515" width="58" style="321" bestFit="1" customWidth="1"/>
    <col min="516" max="516" width="11.83203125" style="321" bestFit="1" customWidth="1"/>
    <col min="517" max="517" width="8.83203125" style="321" bestFit="1" customWidth="1"/>
    <col min="518" max="518" width="9.33203125" style="321"/>
    <col min="519" max="519" width="11.83203125" style="321" bestFit="1" customWidth="1"/>
    <col min="520" max="768" width="9.33203125" style="321"/>
    <col min="769" max="769" width="10" style="321" customWidth="1"/>
    <col min="770" max="770" width="16.5" style="321" customWidth="1"/>
    <col min="771" max="771" width="58" style="321" bestFit="1" customWidth="1"/>
    <col min="772" max="772" width="11.83203125" style="321" bestFit="1" customWidth="1"/>
    <col min="773" max="773" width="8.83203125" style="321" bestFit="1" customWidth="1"/>
    <col min="774" max="774" width="9.33203125" style="321"/>
    <col min="775" max="775" width="11.83203125" style="321" bestFit="1" customWidth="1"/>
    <col min="776" max="1024" width="9.33203125" style="321"/>
    <col min="1025" max="1025" width="10" style="321" customWidth="1"/>
    <col min="1026" max="1026" width="16.5" style="321" customWidth="1"/>
    <col min="1027" max="1027" width="58" style="321" bestFit="1" customWidth="1"/>
    <col min="1028" max="1028" width="11.83203125" style="321" bestFit="1" customWidth="1"/>
    <col min="1029" max="1029" width="8.83203125" style="321" bestFit="1" customWidth="1"/>
    <col min="1030" max="1030" width="9.33203125" style="321"/>
    <col min="1031" max="1031" width="11.83203125" style="321" bestFit="1" customWidth="1"/>
    <col min="1032" max="1280" width="9.33203125" style="321"/>
    <col min="1281" max="1281" width="10" style="321" customWidth="1"/>
    <col min="1282" max="1282" width="16.5" style="321" customWidth="1"/>
    <col min="1283" max="1283" width="58" style="321" bestFit="1" customWidth="1"/>
    <col min="1284" max="1284" width="11.83203125" style="321" bestFit="1" customWidth="1"/>
    <col min="1285" max="1285" width="8.83203125" style="321" bestFit="1" customWidth="1"/>
    <col min="1286" max="1286" width="9.33203125" style="321"/>
    <col min="1287" max="1287" width="11.83203125" style="321" bestFit="1" customWidth="1"/>
    <col min="1288" max="1536" width="9.33203125" style="321"/>
    <col min="1537" max="1537" width="10" style="321" customWidth="1"/>
    <col min="1538" max="1538" width="16.5" style="321" customWidth="1"/>
    <col min="1539" max="1539" width="58" style="321" bestFit="1" customWidth="1"/>
    <col min="1540" max="1540" width="11.83203125" style="321" bestFit="1" customWidth="1"/>
    <col min="1541" max="1541" width="8.83203125" style="321" bestFit="1" customWidth="1"/>
    <col min="1542" max="1542" width="9.33203125" style="321"/>
    <col min="1543" max="1543" width="11.83203125" style="321" bestFit="1" customWidth="1"/>
    <col min="1544" max="1792" width="9.33203125" style="321"/>
    <col min="1793" max="1793" width="10" style="321" customWidth="1"/>
    <col min="1794" max="1794" width="16.5" style="321" customWidth="1"/>
    <col min="1795" max="1795" width="58" style="321" bestFit="1" customWidth="1"/>
    <col min="1796" max="1796" width="11.83203125" style="321" bestFit="1" customWidth="1"/>
    <col min="1797" max="1797" width="8.83203125" style="321" bestFit="1" customWidth="1"/>
    <col min="1798" max="1798" width="9.33203125" style="321"/>
    <col min="1799" max="1799" width="11.83203125" style="321" bestFit="1" customWidth="1"/>
    <col min="1800" max="2048" width="9.33203125" style="321"/>
    <col min="2049" max="2049" width="10" style="321" customWidth="1"/>
    <col min="2050" max="2050" width="16.5" style="321" customWidth="1"/>
    <col min="2051" max="2051" width="58" style="321" bestFit="1" customWidth="1"/>
    <col min="2052" max="2052" width="11.83203125" style="321" bestFit="1" customWidth="1"/>
    <col min="2053" max="2053" width="8.83203125" style="321" bestFit="1" customWidth="1"/>
    <col min="2054" max="2054" width="9.33203125" style="321"/>
    <col min="2055" max="2055" width="11.83203125" style="321" bestFit="1" customWidth="1"/>
    <col min="2056" max="2304" width="9.33203125" style="321"/>
    <col min="2305" max="2305" width="10" style="321" customWidth="1"/>
    <col min="2306" max="2306" width="16.5" style="321" customWidth="1"/>
    <col min="2307" max="2307" width="58" style="321" bestFit="1" customWidth="1"/>
    <col min="2308" max="2308" width="11.83203125" style="321" bestFit="1" customWidth="1"/>
    <col min="2309" max="2309" width="8.83203125" style="321" bestFit="1" customWidth="1"/>
    <col min="2310" max="2310" width="9.33203125" style="321"/>
    <col min="2311" max="2311" width="11.83203125" style="321" bestFit="1" customWidth="1"/>
    <col min="2312" max="2560" width="9.33203125" style="321"/>
    <col min="2561" max="2561" width="10" style="321" customWidth="1"/>
    <col min="2562" max="2562" width="16.5" style="321" customWidth="1"/>
    <col min="2563" max="2563" width="58" style="321" bestFit="1" customWidth="1"/>
    <col min="2564" max="2564" width="11.83203125" style="321" bestFit="1" customWidth="1"/>
    <col min="2565" max="2565" width="8.83203125" style="321" bestFit="1" customWidth="1"/>
    <col min="2566" max="2566" width="9.33203125" style="321"/>
    <col min="2567" max="2567" width="11.83203125" style="321" bestFit="1" customWidth="1"/>
    <col min="2568" max="2816" width="9.33203125" style="321"/>
    <col min="2817" max="2817" width="10" style="321" customWidth="1"/>
    <col min="2818" max="2818" width="16.5" style="321" customWidth="1"/>
    <col min="2819" max="2819" width="58" style="321" bestFit="1" customWidth="1"/>
    <col min="2820" max="2820" width="11.83203125" style="321" bestFit="1" customWidth="1"/>
    <col min="2821" max="2821" width="8.83203125" style="321" bestFit="1" customWidth="1"/>
    <col min="2822" max="2822" width="9.33203125" style="321"/>
    <col min="2823" max="2823" width="11.83203125" style="321" bestFit="1" customWidth="1"/>
    <col min="2824" max="3072" width="9.33203125" style="321"/>
    <col min="3073" max="3073" width="10" style="321" customWidth="1"/>
    <col min="3074" max="3074" width="16.5" style="321" customWidth="1"/>
    <col min="3075" max="3075" width="58" style="321" bestFit="1" customWidth="1"/>
    <col min="3076" max="3076" width="11.83203125" style="321" bestFit="1" customWidth="1"/>
    <col min="3077" max="3077" width="8.83203125" style="321" bestFit="1" customWidth="1"/>
    <col min="3078" max="3078" width="9.33203125" style="321"/>
    <col min="3079" max="3079" width="11.83203125" style="321" bestFit="1" customWidth="1"/>
    <col min="3080" max="3328" width="9.33203125" style="321"/>
    <col min="3329" max="3329" width="10" style="321" customWidth="1"/>
    <col min="3330" max="3330" width="16.5" style="321" customWidth="1"/>
    <col min="3331" max="3331" width="58" style="321" bestFit="1" customWidth="1"/>
    <col min="3332" max="3332" width="11.83203125" style="321" bestFit="1" customWidth="1"/>
    <col min="3333" max="3333" width="8.83203125" style="321" bestFit="1" customWidth="1"/>
    <col min="3334" max="3334" width="9.33203125" style="321"/>
    <col min="3335" max="3335" width="11.83203125" style="321" bestFit="1" customWidth="1"/>
    <col min="3336" max="3584" width="9.33203125" style="321"/>
    <col min="3585" max="3585" width="10" style="321" customWidth="1"/>
    <col min="3586" max="3586" width="16.5" style="321" customWidth="1"/>
    <col min="3587" max="3587" width="58" style="321" bestFit="1" customWidth="1"/>
    <col min="3588" max="3588" width="11.83203125" style="321" bestFit="1" customWidth="1"/>
    <col min="3589" max="3589" width="8.83203125" style="321" bestFit="1" customWidth="1"/>
    <col min="3590" max="3590" width="9.33203125" style="321"/>
    <col min="3591" max="3591" width="11.83203125" style="321" bestFit="1" customWidth="1"/>
    <col min="3592" max="3840" width="9.33203125" style="321"/>
    <col min="3841" max="3841" width="10" style="321" customWidth="1"/>
    <col min="3842" max="3842" width="16.5" style="321" customWidth="1"/>
    <col min="3843" max="3843" width="58" style="321" bestFit="1" customWidth="1"/>
    <col min="3844" max="3844" width="11.83203125" style="321" bestFit="1" customWidth="1"/>
    <col min="3845" max="3845" width="8.83203125" style="321" bestFit="1" customWidth="1"/>
    <col min="3846" max="3846" width="9.33203125" style="321"/>
    <col min="3847" max="3847" width="11.83203125" style="321" bestFit="1" customWidth="1"/>
    <col min="3848" max="4096" width="9.33203125" style="321"/>
    <col min="4097" max="4097" width="10" style="321" customWidth="1"/>
    <col min="4098" max="4098" width="16.5" style="321" customWidth="1"/>
    <col min="4099" max="4099" width="58" style="321" bestFit="1" customWidth="1"/>
    <col min="4100" max="4100" width="11.83203125" style="321" bestFit="1" customWidth="1"/>
    <col min="4101" max="4101" width="8.83203125" style="321" bestFit="1" customWidth="1"/>
    <col min="4102" max="4102" width="9.33203125" style="321"/>
    <col min="4103" max="4103" width="11.83203125" style="321" bestFit="1" customWidth="1"/>
    <col min="4104" max="4352" width="9.33203125" style="321"/>
    <col min="4353" max="4353" width="10" style="321" customWidth="1"/>
    <col min="4354" max="4354" width="16.5" style="321" customWidth="1"/>
    <col min="4355" max="4355" width="58" style="321" bestFit="1" customWidth="1"/>
    <col min="4356" max="4356" width="11.83203125" style="321" bestFit="1" customWidth="1"/>
    <col min="4357" max="4357" width="8.83203125" style="321" bestFit="1" customWidth="1"/>
    <col min="4358" max="4358" width="9.33203125" style="321"/>
    <col min="4359" max="4359" width="11.83203125" style="321" bestFit="1" customWidth="1"/>
    <col min="4360" max="4608" width="9.33203125" style="321"/>
    <col min="4609" max="4609" width="10" style="321" customWidth="1"/>
    <col min="4610" max="4610" width="16.5" style="321" customWidth="1"/>
    <col min="4611" max="4611" width="58" style="321" bestFit="1" customWidth="1"/>
    <col min="4612" max="4612" width="11.83203125" style="321" bestFit="1" customWidth="1"/>
    <col min="4613" max="4613" width="8.83203125" style="321" bestFit="1" customWidth="1"/>
    <col min="4614" max="4614" width="9.33203125" style="321"/>
    <col min="4615" max="4615" width="11.83203125" style="321" bestFit="1" customWidth="1"/>
    <col min="4616" max="4864" width="9.33203125" style="321"/>
    <col min="4865" max="4865" width="10" style="321" customWidth="1"/>
    <col min="4866" max="4866" width="16.5" style="321" customWidth="1"/>
    <col min="4867" max="4867" width="58" style="321" bestFit="1" customWidth="1"/>
    <col min="4868" max="4868" width="11.83203125" style="321" bestFit="1" customWidth="1"/>
    <col min="4869" max="4869" width="8.83203125" style="321" bestFit="1" customWidth="1"/>
    <col min="4870" max="4870" width="9.33203125" style="321"/>
    <col min="4871" max="4871" width="11.83203125" style="321" bestFit="1" customWidth="1"/>
    <col min="4872" max="5120" width="9.33203125" style="321"/>
    <col min="5121" max="5121" width="10" style="321" customWidth="1"/>
    <col min="5122" max="5122" width="16.5" style="321" customWidth="1"/>
    <col min="5123" max="5123" width="58" style="321" bestFit="1" customWidth="1"/>
    <col min="5124" max="5124" width="11.83203125" style="321" bestFit="1" customWidth="1"/>
    <col min="5125" max="5125" width="8.83203125" style="321" bestFit="1" customWidth="1"/>
    <col min="5126" max="5126" width="9.33203125" style="321"/>
    <col min="5127" max="5127" width="11.83203125" style="321" bestFit="1" customWidth="1"/>
    <col min="5128" max="5376" width="9.33203125" style="321"/>
    <col min="5377" max="5377" width="10" style="321" customWidth="1"/>
    <col min="5378" max="5378" width="16.5" style="321" customWidth="1"/>
    <col min="5379" max="5379" width="58" style="321" bestFit="1" customWidth="1"/>
    <col min="5380" max="5380" width="11.83203125" style="321" bestFit="1" customWidth="1"/>
    <col min="5381" max="5381" width="8.83203125" style="321" bestFit="1" customWidth="1"/>
    <col min="5382" max="5382" width="9.33203125" style="321"/>
    <col min="5383" max="5383" width="11.83203125" style="321" bestFit="1" customWidth="1"/>
    <col min="5384" max="5632" width="9.33203125" style="321"/>
    <col min="5633" max="5633" width="10" style="321" customWidth="1"/>
    <col min="5634" max="5634" width="16.5" style="321" customWidth="1"/>
    <col min="5635" max="5635" width="58" style="321" bestFit="1" customWidth="1"/>
    <col min="5636" max="5636" width="11.83203125" style="321" bestFit="1" customWidth="1"/>
    <col min="5637" max="5637" width="8.83203125" style="321" bestFit="1" customWidth="1"/>
    <col min="5638" max="5638" width="9.33203125" style="321"/>
    <col min="5639" max="5639" width="11.83203125" style="321" bestFit="1" customWidth="1"/>
    <col min="5640" max="5888" width="9.33203125" style="321"/>
    <col min="5889" max="5889" width="10" style="321" customWidth="1"/>
    <col min="5890" max="5890" width="16.5" style="321" customWidth="1"/>
    <col min="5891" max="5891" width="58" style="321" bestFit="1" customWidth="1"/>
    <col min="5892" max="5892" width="11.83203125" style="321" bestFit="1" customWidth="1"/>
    <col min="5893" max="5893" width="8.83203125" style="321" bestFit="1" customWidth="1"/>
    <col min="5894" max="5894" width="9.33203125" style="321"/>
    <col min="5895" max="5895" width="11.83203125" style="321" bestFit="1" customWidth="1"/>
    <col min="5896" max="6144" width="9.33203125" style="321"/>
    <col min="6145" max="6145" width="10" style="321" customWidth="1"/>
    <col min="6146" max="6146" width="16.5" style="321" customWidth="1"/>
    <col min="6147" max="6147" width="58" style="321" bestFit="1" customWidth="1"/>
    <col min="6148" max="6148" width="11.83203125" style="321" bestFit="1" customWidth="1"/>
    <col min="6149" max="6149" width="8.83203125" style="321" bestFit="1" customWidth="1"/>
    <col min="6150" max="6150" width="9.33203125" style="321"/>
    <col min="6151" max="6151" width="11.83203125" style="321" bestFit="1" customWidth="1"/>
    <col min="6152" max="6400" width="9.33203125" style="321"/>
    <col min="6401" max="6401" width="10" style="321" customWidth="1"/>
    <col min="6402" max="6402" width="16.5" style="321" customWidth="1"/>
    <col min="6403" max="6403" width="58" style="321" bestFit="1" customWidth="1"/>
    <col min="6404" max="6404" width="11.83203125" style="321" bestFit="1" customWidth="1"/>
    <col min="6405" max="6405" width="8.83203125" style="321" bestFit="1" customWidth="1"/>
    <col min="6406" max="6406" width="9.33203125" style="321"/>
    <col min="6407" max="6407" width="11.83203125" style="321" bestFit="1" customWidth="1"/>
    <col min="6408" max="6656" width="9.33203125" style="321"/>
    <col min="6657" max="6657" width="10" style="321" customWidth="1"/>
    <col min="6658" max="6658" width="16.5" style="321" customWidth="1"/>
    <col min="6659" max="6659" width="58" style="321" bestFit="1" customWidth="1"/>
    <col min="6660" max="6660" width="11.83203125" style="321" bestFit="1" customWidth="1"/>
    <col min="6661" max="6661" width="8.83203125" style="321" bestFit="1" customWidth="1"/>
    <col min="6662" max="6662" width="9.33203125" style="321"/>
    <col min="6663" max="6663" width="11.83203125" style="321" bestFit="1" customWidth="1"/>
    <col min="6664" max="6912" width="9.33203125" style="321"/>
    <col min="6913" max="6913" width="10" style="321" customWidth="1"/>
    <col min="6914" max="6914" width="16.5" style="321" customWidth="1"/>
    <col min="6915" max="6915" width="58" style="321" bestFit="1" customWidth="1"/>
    <col min="6916" max="6916" width="11.83203125" style="321" bestFit="1" customWidth="1"/>
    <col min="6917" max="6917" width="8.83203125" style="321" bestFit="1" customWidth="1"/>
    <col min="6918" max="6918" width="9.33203125" style="321"/>
    <col min="6919" max="6919" width="11.83203125" style="321" bestFit="1" customWidth="1"/>
    <col min="6920" max="7168" width="9.33203125" style="321"/>
    <col min="7169" max="7169" width="10" style="321" customWidth="1"/>
    <col min="7170" max="7170" width="16.5" style="321" customWidth="1"/>
    <col min="7171" max="7171" width="58" style="321" bestFit="1" customWidth="1"/>
    <col min="7172" max="7172" width="11.83203125" style="321" bestFit="1" customWidth="1"/>
    <col min="7173" max="7173" width="8.83203125" style="321" bestFit="1" customWidth="1"/>
    <col min="7174" max="7174" width="9.33203125" style="321"/>
    <col min="7175" max="7175" width="11.83203125" style="321" bestFit="1" customWidth="1"/>
    <col min="7176" max="7424" width="9.33203125" style="321"/>
    <col min="7425" max="7425" width="10" style="321" customWidth="1"/>
    <col min="7426" max="7426" width="16.5" style="321" customWidth="1"/>
    <col min="7427" max="7427" width="58" style="321" bestFit="1" customWidth="1"/>
    <col min="7428" max="7428" width="11.83203125" style="321" bestFit="1" customWidth="1"/>
    <col min="7429" max="7429" width="8.83203125" style="321" bestFit="1" customWidth="1"/>
    <col min="7430" max="7430" width="9.33203125" style="321"/>
    <col min="7431" max="7431" width="11.83203125" style="321" bestFit="1" customWidth="1"/>
    <col min="7432" max="7680" width="9.33203125" style="321"/>
    <col min="7681" max="7681" width="10" style="321" customWidth="1"/>
    <col min="7682" max="7682" width="16.5" style="321" customWidth="1"/>
    <col min="7683" max="7683" width="58" style="321" bestFit="1" customWidth="1"/>
    <col min="7684" max="7684" width="11.83203125" style="321" bestFit="1" customWidth="1"/>
    <col min="7685" max="7685" width="8.83203125" style="321" bestFit="1" customWidth="1"/>
    <col min="7686" max="7686" width="9.33203125" style="321"/>
    <col min="7687" max="7687" width="11.83203125" style="321" bestFit="1" customWidth="1"/>
    <col min="7688" max="7936" width="9.33203125" style="321"/>
    <col min="7937" max="7937" width="10" style="321" customWidth="1"/>
    <col min="7938" max="7938" width="16.5" style="321" customWidth="1"/>
    <col min="7939" max="7939" width="58" style="321" bestFit="1" customWidth="1"/>
    <col min="7940" max="7940" width="11.83203125" style="321" bestFit="1" customWidth="1"/>
    <col min="7941" max="7941" width="8.83203125" style="321" bestFit="1" customWidth="1"/>
    <col min="7942" max="7942" width="9.33203125" style="321"/>
    <col min="7943" max="7943" width="11.83203125" style="321" bestFit="1" customWidth="1"/>
    <col min="7944" max="8192" width="9.33203125" style="321"/>
    <col min="8193" max="8193" width="10" style="321" customWidth="1"/>
    <col min="8194" max="8194" width="16.5" style="321" customWidth="1"/>
    <col min="8195" max="8195" width="58" style="321" bestFit="1" customWidth="1"/>
    <col min="8196" max="8196" width="11.83203125" style="321" bestFit="1" customWidth="1"/>
    <col min="8197" max="8197" width="8.83203125" style="321" bestFit="1" customWidth="1"/>
    <col min="8198" max="8198" width="9.33203125" style="321"/>
    <col min="8199" max="8199" width="11.83203125" style="321" bestFit="1" customWidth="1"/>
    <col min="8200" max="8448" width="9.33203125" style="321"/>
    <col min="8449" max="8449" width="10" style="321" customWidth="1"/>
    <col min="8450" max="8450" width="16.5" style="321" customWidth="1"/>
    <col min="8451" max="8451" width="58" style="321" bestFit="1" customWidth="1"/>
    <col min="8452" max="8452" width="11.83203125" style="321" bestFit="1" customWidth="1"/>
    <col min="8453" max="8453" width="8.83203125" style="321" bestFit="1" customWidth="1"/>
    <col min="8454" max="8454" width="9.33203125" style="321"/>
    <col min="8455" max="8455" width="11.83203125" style="321" bestFit="1" customWidth="1"/>
    <col min="8456" max="8704" width="9.33203125" style="321"/>
    <col min="8705" max="8705" width="10" style="321" customWidth="1"/>
    <col min="8706" max="8706" width="16.5" style="321" customWidth="1"/>
    <col min="8707" max="8707" width="58" style="321" bestFit="1" customWidth="1"/>
    <col min="8708" max="8708" width="11.83203125" style="321" bestFit="1" customWidth="1"/>
    <col min="8709" max="8709" width="8.83203125" style="321" bestFit="1" customWidth="1"/>
    <col min="8710" max="8710" width="9.33203125" style="321"/>
    <col min="8711" max="8711" width="11.83203125" style="321" bestFit="1" customWidth="1"/>
    <col min="8712" max="8960" width="9.33203125" style="321"/>
    <col min="8961" max="8961" width="10" style="321" customWidth="1"/>
    <col min="8962" max="8962" width="16.5" style="321" customWidth="1"/>
    <col min="8963" max="8963" width="58" style="321" bestFit="1" customWidth="1"/>
    <col min="8964" max="8964" width="11.83203125" style="321" bestFit="1" customWidth="1"/>
    <col min="8965" max="8965" width="8.83203125" style="321" bestFit="1" customWidth="1"/>
    <col min="8966" max="8966" width="9.33203125" style="321"/>
    <col min="8967" max="8967" width="11.83203125" style="321" bestFit="1" customWidth="1"/>
    <col min="8968" max="9216" width="9.33203125" style="321"/>
    <col min="9217" max="9217" width="10" style="321" customWidth="1"/>
    <col min="9218" max="9218" width="16.5" style="321" customWidth="1"/>
    <col min="9219" max="9219" width="58" style="321" bestFit="1" customWidth="1"/>
    <col min="9220" max="9220" width="11.83203125" style="321" bestFit="1" customWidth="1"/>
    <col min="9221" max="9221" width="8.83203125" style="321" bestFit="1" customWidth="1"/>
    <col min="9222" max="9222" width="9.33203125" style="321"/>
    <col min="9223" max="9223" width="11.83203125" style="321" bestFit="1" customWidth="1"/>
    <col min="9224" max="9472" width="9.33203125" style="321"/>
    <col min="9473" max="9473" width="10" style="321" customWidth="1"/>
    <col min="9474" max="9474" width="16.5" style="321" customWidth="1"/>
    <col min="9475" max="9475" width="58" style="321" bestFit="1" customWidth="1"/>
    <col min="9476" max="9476" width="11.83203125" style="321" bestFit="1" customWidth="1"/>
    <col min="9477" max="9477" width="8.83203125" style="321" bestFit="1" customWidth="1"/>
    <col min="9478" max="9478" width="9.33203125" style="321"/>
    <col min="9479" max="9479" width="11.83203125" style="321" bestFit="1" customWidth="1"/>
    <col min="9480" max="9728" width="9.33203125" style="321"/>
    <col min="9729" max="9729" width="10" style="321" customWidth="1"/>
    <col min="9730" max="9730" width="16.5" style="321" customWidth="1"/>
    <col min="9731" max="9731" width="58" style="321" bestFit="1" customWidth="1"/>
    <col min="9732" max="9732" width="11.83203125" style="321" bestFit="1" customWidth="1"/>
    <col min="9733" max="9733" width="8.83203125" style="321" bestFit="1" customWidth="1"/>
    <col min="9734" max="9734" width="9.33203125" style="321"/>
    <col min="9735" max="9735" width="11.83203125" style="321" bestFit="1" customWidth="1"/>
    <col min="9736" max="9984" width="9.33203125" style="321"/>
    <col min="9985" max="9985" width="10" style="321" customWidth="1"/>
    <col min="9986" max="9986" width="16.5" style="321" customWidth="1"/>
    <col min="9987" max="9987" width="58" style="321" bestFit="1" customWidth="1"/>
    <col min="9988" max="9988" width="11.83203125" style="321" bestFit="1" customWidth="1"/>
    <col min="9989" max="9989" width="8.83203125" style="321" bestFit="1" customWidth="1"/>
    <col min="9990" max="9990" width="9.33203125" style="321"/>
    <col min="9991" max="9991" width="11.83203125" style="321" bestFit="1" customWidth="1"/>
    <col min="9992" max="10240" width="9.33203125" style="321"/>
    <col min="10241" max="10241" width="10" style="321" customWidth="1"/>
    <col min="10242" max="10242" width="16.5" style="321" customWidth="1"/>
    <col min="10243" max="10243" width="58" style="321" bestFit="1" customWidth="1"/>
    <col min="10244" max="10244" width="11.83203125" style="321" bestFit="1" customWidth="1"/>
    <col min="10245" max="10245" width="8.83203125" style="321" bestFit="1" customWidth="1"/>
    <col min="10246" max="10246" width="9.33203125" style="321"/>
    <col min="10247" max="10247" width="11.83203125" style="321" bestFit="1" customWidth="1"/>
    <col min="10248" max="10496" width="9.33203125" style="321"/>
    <col min="10497" max="10497" width="10" style="321" customWidth="1"/>
    <col min="10498" max="10498" width="16.5" style="321" customWidth="1"/>
    <col min="10499" max="10499" width="58" style="321" bestFit="1" customWidth="1"/>
    <col min="10500" max="10500" width="11.83203125" style="321" bestFit="1" customWidth="1"/>
    <col min="10501" max="10501" width="8.83203125" style="321" bestFit="1" customWidth="1"/>
    <col min="10502" max="10502" width="9.33203125" style="321"/>
    <col min="10503" max="10503" width="11.83203125" style="321" bestFit="1" customWidth="1"/>
    <col min="10504" max="10752" width="9.33203125" style="321"/>
    <col min="10753" max="10753" width="10" style="321" customWidth="1"/>
    <col min="10754" max="10754" width="16.5" style="321" customWidth="1"/>
    <col min="10755" max="10755" width="58" style="321" bestFit="1" customWidth="1"/>
    <col min="10756" max="10756" width="11.83203125" style="321" bestFit="1" customWidth="1"/>
    <col min="10757" max="10757" width="8.83203125" style="321" bestFit="1" customWidth="1"/>
    <col min="10758" max="10758" width="9.33203125" style="321"/>
    <col min="10759" max="10759" width="11.83203125" style="321" bestFit="1" customWidth="1"/>
    <col min="10760" max="11008" width="9.33203125" style="321"/>
    <col min="11009" max="11009" width="10" style="321" customWidth="1"/>
    <col min="11010" max="11010" width="16.5" style="321" customWidth="1"/>
    <col min="11011" max="11011" width="58" style="321" bestFit="1" customWidth="1"/>
    <col min="11012" max="11012" width="11.83203125" style="321" bestFit="1" customWidth="1"/>
    <col min="11013" max="11013" width="8.83203125" style="321" bestFit="1" customWidth="1"/>
    <col min="11014" max="11014" width="9.33203125" style="321"/>
    <col min="11015" max="11015" width="11.83203125" style="321" bestFit="1" customWidth="1"/>
    <col min="11016" max="11264" width="9.33203125" style="321"/>
    <col min="11265" max="11265" width="10" style="321" customWidth="1"/>
    <col min="11266" max="11266" width="16.5" style="321" customWidth="1"/>
    <col min="11267" max="11267" width="58" style="321" bestFit="1" customWidth="1"/>
    <col min="11268" max="11268" width="11.83203125" style="321" bestFit="1" customWidth="1"/>
    <col min="11269" max="11269" width="8.83203125" style="321" bestFit="1" customWidth="1"/>
    <col min="11270" max="11270" width="9.33203125" style="321"/>
    <col min="11271" max="11271" width="11.83203125" style="321" bestFit="1" customWidth="1"/>
    <col min="11272" max="11520" width="9.33203125" style="321"/>
    <col min="11521" max="11521" width="10" style="321" customWidth="1"/>
    <col min="11522" max="11522" width="16.5" style="321" customWidth="1"/>
    <col min="11523" max="11523" width="58" style="321" bestFit="1" customWidth="1"/>
    <col min="11524" max="11524" width="11.83203125" style="321" bestFit="1" customWidth="1"/>
    <col min="11525" max="11525" width="8.83203125" style="321" bestFit="1" customWidth="1"/>
    <col min="11526" max="11526" width="9.33203125" style="321"/>
    <col min="11527" max="11527" width="11.83203125" style="321" bestFit="1" customWidth="1"/>
    <col min="11528" max="11776" width="9.33203125" style="321"/>
    <col min="11777" max="11777" width="10" style="321" customWidth="1"/>
    <col min="11778" max="11778" width="16.5" style="321" customWidth="1"/>
    <col min="11779" max="11779" width="58" style="321" bestFit="1" customWidth="1"/>
    <col min="11780" max="11780" width="11.83203125" style="321" bestFit="1" customWidth="1"/>
    <col min="11781" max="11781" width="8.83203125" style="321" bestFit="1" customWidth="1"/>
    <col min="11782" max="11782" width="9.33203125" style="321"/>
    <col min="11783" max="11783" width="11.83203125" style="321" bestFit="1" customWidth="1"/>
    <col min="11784" max="12032" width="9.33203125" style="321"/>
    <col min="12033" max="12033" width="10" style="321" customWidth="1"/>
    <col min="12034" max="12034" width="16.5" style="321" customWidth="1"/>
    <col min="12035" max="12035" width="58" style="321" bestFit="1" customWidth="1"/>
    <col min="12036" max="12036" width="11.83203125" style="321" bestFit="1" customWidth="1"/>
    <col min="12037" max="12037" width="8.83203125" style="321" bestFit="1" customWidth="1"/>
    <col min="12038" max="12038" width="9.33203125" style="321"/>
    <col min="12039" max="12039" width="11.83203125" style="321" bestFit="1" customWidth="1"/>
    <col min="12040" max="12288" width="9.33203125" style="321"/>
    <col min="12289" max="12289" width="10" style="321" customWidth="1"/>
    <col min="12290" max="12290" width="16.5" style="321" customWidth="1"/>
    <col min="12291" max="12291" width="58" style="321" bestFit="1" customWidth="1"/>
    <col min="12292" max="12292" width="11.83203125" style="321" bestFit="1" customWidth="1"/>
    <col min="12293" max="12293" width="8.83203125" style="321" bestFit="1" customWidth="1"/>
    <col min="12294" max="12294" width="9.33203125" style="321"/>
    <col min="12295" max="12295" width="11.83203125" style="321" bestFit="1" customWidth="1"/>
    <col min="12296" max="12544" width="9.33203125" style="321"/>
    <col min="12545" max="12545" width="10" style="321" customWidth="1"/>
    <col min="12546" max="12546" width="16.5" style="321" customWidth="1"/>
    <col min="12547" max="12547" width="58" style="321" bestFit="1" customWidth="1"/>
    <col min="12548" max="12548" width="11.83203125" style="321" bestFit="1" customWidth="1"/>
    <col min="12549" max="12549" width="8.83203125" style="321" bestFit="1" customWidth="1"/>
    <col min="12550" max="12550" width="9.33203125" style="321"/>
    <col min="12551" max="12551" width="11.83203125" style="321" bestFit="1" customWidth="1"/>
    <col min="12552" max="12800" width="9.33203125" style="321"/>
    <col min="12801" max="12801" width="10" style="321" customWidth="1"/>
    <col min="12802" max="12802" width="16.5" style="321" customWidth="1"/>
    <col min="12803" max="12803" width="58" style="321" bestFit="1" customWidth="1"/>
    <col min="12804" max="12804" width="11.83203125" style="321" bestFit="1" customWidth="1"/>
    <col min="12805" max="12805" width="8.83203125" style="321" bestFit="1" customWidth="1"/>
    <col min="12806" max="12806" width="9.33203125" style="321"/>
    <col min="12807" max="12807" width="11.83203125" style="321" bestFit="1" customWidth="1"/>
    <col min="12808" max="13056" width="9.33203125" style="321"/>
    <col min="13057" max="13057" width="10" style="321" customWidth="1"/>
    <col min="13058" max="13058" width="16.5" style="321" customWidth="1"/>
    <col min="13059" max="13059" width="58" style="321" bestFit="1" customWidth="1"/>
    <col min="13060" max="13060" width="11.83203125" style="321" bestFit="1" customWidth="1"/>
    <col min="13061" max="13061" width="8.83203125" style="321" bestFit="1" customWidth="1"/>
    <col min="13062" max="13062" width="9.33203125" style="321"/>
    <col min="13063" max="13063" width="11.83203125" style="321" bestFit="1" customWidth="1"/>
    <col min="13064" max="13312" width="9.33203125" style="321"/>
    <col min="13313" max="13313" width="10" style="321" customWidth="1"/>
    <col min="13314" max="13314" width="16.5" style="321" customWidth="1"/>
    <col min="13315" max="13315" width="58" style="321" bestFit="1" customWidth="1"/>
    <col min="13316" max="13316" width="11.83203125" style="321" bestFit="1" customWidth="1"/>
    <col min="13317" max="13317" width="8.83203125" style="321" bestFit="1" customWidth="1"/>
    <col min="13318" max="13318" width="9.33203125" style="321"/>
    <col min="13319" max="13319" width="11.83203125" style="321" bestFit="1" customWidth="1"/>
    <col min="13320" max="13568" width="9.33203125" style="321"/>
    <col min="13569" max="13569" width="10" style="321" customWidth="1"/>
    <col min="13570" max="13570" width="16.5" style="321" customWidth="1"/>
    <col min="13571" max="13571" width="58" style="321" bestFit="1" customWidth="1"/>
    <col min="13572" max="13572" width="11.83203125" style="321" bestFit="1" customWidth="1"/>
    <col min="13573" max="13573" width="8.83203125" style="321" bestFit="1" customWidth="1"/>
    <col min="13574" max="13574" width="9.33203125" style="321"/>
    <col min="13575" max="13575" width="11.83203125" style="321" bestFit="1" customWidth="1"/>
    <col min="13576" max="13824" width="9.33203125" style="321"/>
    <col min="13825" max="13825" width="10" style="321" customWidth="1"/>
    <col min="13826" max="13826" width="16.5" style="321" customWidth="1"/>
    <col min="13827" max="13827" width="58" style="321" bestFit="1" customWidth="1"/>
    <col min="13828" max="13828" width="11.83203125" style="321" bestFit="1" customWidth="1"/>
    <col min="13829" max="13829" width="8.83203125" style="321" bestFit="1" customWidth="1"/>
    <col min="13830" max="13830" width="9.33203125" style="321"/>
    <col min="13831" max="13831" width="11.83203125" style="321" bestFit="1" customWidth="1"/>
    <col min="13832" max="14080" width="9.33203125" style="321"/>
    <col min="14081" max="14081" width="10" style="321" customWidth="1"/>
    <col min="14082" max="14082" width="16.5" style="321" customWidth="1"/>
    <col min="14083" max="14083" width="58" style="321" bestFit="1" customWidth="1"/>
    <col min="14084" max="14084" width="11.83203125" style="321" bestFit="1" customWidth="1"/>
    <col min="14085" max="14085" width="8.83203125" style="321" bestFit="1" customWidth="1"/>
    <col min="14086" max="14086" width="9.33203125" style="321"/>
    <col min="14087" max="14087" width="11.83203125" style="321" bestFit="1" customWidth="1"/>
    <col min="14088" max="14336" width="9.33203125" style="321"/>
    <col min="14337" max="14337" width="10" style="321" customWidth="1"/>
    <col min="14338" max="14338" width="16.5" style="321" customWidth="1"/>
    <col min="14339" max="14339" width="58" style="321" bestFit="1" customWidth="1"/>
    <col min="14340" max="14340" width="11.83203125" style="321" bestFit="1" customWidth="1"/>
    <col min="14341" max="14341" width="8.83203125" style="321" bestFit="1" customWidth="1"/>
    <col min="14342" max="14342" width="9.33203125" style="321"/>
    <col min="14343" max="14343" width="11.83203125" style="321" bestFit="1" customWidth="1"/>
    <col min="14344" max="14592" width="9.33203125" style="321"/>
    <col min="14593" max="14593" width="10" style="321" customWidth="1"/>
    <col min="14594" max="14594" width="16.5" style="321" customWidth="1"/>
    <col min="14595" max="14595" width="58" style="321" bestFit="1" customWidth="1"/>
    <col min="14596" max="14596" width="11.83203125" style="321" bestFit="1" customWidth="1"/>
    <col min="14597" max="14597" width="8.83203125" style="321" bestFit="1" customWidth="1"/>
    <col min="14598" max="14598" width="9.33203125" style="321"/>
    <col min="14599" max="14599" width="11.83203125" style="321" bestFit="1" customWidth="1"/>
    <col min="14600" max="14848" width="9.33203125" style="321"/>
    <col min="14849" max="14849" width="10" style="321" customWidth="1"/>
    <col min="14850" max="14850" width="16.5" style="321" customWidth="1"/>
    <col min="14851" max="14851" width="58" style="321" bestFit="1" customWidth="1"/>
    <col min="14852" max="14852" width="11.83203125" style="321" bestFit="1" customWidth="1"/>
    <col min="14853" max="14853" width="8.83203125" style="321" bestFit="1" customWidth="1"/>
    <col min="14854" max="14854" width="9.33203125" style="321"/>
    <col min="14855" max="14855" width="11.83203125" style="321" bestFit="1" customWidth="1"/>
    <col min="14856" max="15104" width="9.33203125" style="321"/>
    <col min="15105" max="15105" width="10" style="321" customWidth="1"/>
    <col min="15106" max="15106" width="16.5" style="321" customWidth="1"/>
    <col min="15107" max="15107" width="58" style="321" bestFit="1" customWidth="1"/>
    <col min="15108" max="15108" width="11.83203125" style="321" bestFit="1" customWidth="1"/>
    <col min="15109" max="15109" width="8.83203125" style="321" bestFit="1" customWidth="1"/>
    <col min="15110" max="15110" width="9.33203125" style="321"/>
    <col min="15111" max="15111" width="11.83203125" style="321" bestFit="1" customWidth="1"/>
    <col min="15112" max="15360" width="9.33203125" style="321"/>
    <col min="15361" max="15361" width="10" style="321" customWidth="1"/>
    <col min="15362" max="15362" width="16.5" style="321" customWidth="1"/>
    <col min="15363" max="15363" width="58" style="321" bestFit="1" customWidth="1"/>
    <col min="15364" max="15364" width="11.83203125" style="321" bestFit="1" customWidth="1"/>
    <col min="15365" max="15365" width="8.83203125" style="321" bestFit="1" customWidth="1"/>
    <col min="15366" max="15366" width="9.33203125" style="321"/>
    <col min="15367" max="15367" width="11.83203125" style="321" bestFit="1" customWidth="1"/>
    <col min="15368" max="15616" width="9.33203125" style="321"/>
    <col min="15617" max="15617" width="10" style="321" customWidth="1"/>
    <col min="15618" max="15618" width="16.5" style="321" customWidth="1"/>
    <col min="15619" max="15619" width="58" style="321" bestFit="1" customWidth="1"/>
    <col min="15620" max="15620" width="11.83203125" style="321" bestFit="1" customWidth="1"/>
    <col min="15621" max="15621" width="8.83203125" style="321" bestFit="1" customWidth="1"/>
    <col min="15622" max="15622" width="9.33203125" style="321"/>
    <col min="15623" max="15623" width="11.83203125" style="321" bestFit="1" customWidth="1"/>
    <col min="15624" max="15872" width="9.33203125" style="321"/>
    <col min="15873" max="15873" width="10" style="321" customWidth="1"/>
    <col min="15874" max="15874" width="16.5" style="321" customWidth="1"/>
    <col min="15875" max="15875" width="58" style="321" bestFit="1" customWidth="1"/>
    <col min="15876" max="15876" width="11.83203125" style="321" bestFit="1" customWidth="1"/>
    <col min="15877" max="15877" width="8.83203125" style="321" bestFit="1" customWidth="1"/>
    <col min="15878" max="15878" width="9.33203125" style="321"/>
    <col min="15879" max="15879" width="11.83203125" style="321" bestFit="1" customWidth="1"/>
    <col min="15880" max="16128" width="9.33203125" style="321"/>
    <col min="16129" max="16129" width="10" style="321" customWidth="1"/>
    <col min="16130" max="16130" width="16.5" style="321" customWidth="1"/>
    <col min="16131" max="16131" width="58" style="321" bestFit="1" customWidth="1"/>
    <col min="16132" max="16132" width="11.83203125" style="321" bestFit="1" customWidth="1"/>
    <col min="16133" max="16133" width="8.83203125" style="321" bestFit="1" customWidth="1"/>
    <col min="16134" max="16134" width="9.33203125" style="321"/>
    <col min="16135" max="16135" width="11.83203125" style="321" bestFit="1" customWidth="1"/>
    <col min="16136" max="16384" width="9.33203125" style="321"/>
  </cols>
  <sheetData>
    <row r="1" spans="1:5" ht="15">
      <c r="A1" s="320" t="s">
        <v>1716</v>
      </c>
      <c r="C1" s="322"/>
    </row>
    <row r="2" spans="1:5" ht="15">
      <c r="A2" s="320" t="s">
        <v>1717</v>
      </c>
      <c r="B2" s="323"/>
      <c r="C2" s="324"/>
    </row>
    <row r="3" spans="1:5" ht="15">
      <c r="A3" s="320" t="s">
        <v>1718</v>
      </c>
    </row>
    <row r="8" spans="1:5" ht="15.75">
      <c r="A8" s="420" t="s">
        <v>1719</v>
      </c>
      <c r="B8" s="420"/>
      <c r="C8" s="420"/>
      <c r="D8" s="420"/>
    </row>
    <row r="11" spans="1:5">
      <c r="A11" s="325" t="s">
        <v>1720</v>
      </c>
      <c r="B11" s="325"/>
      <c r="C11" s="325"/>
      <c r="D11" s="325"/>
    </row>
    <row r="12" spans="1:5">
      <c r="A12" s="326" t="s">
        <v>1721</v>
      </c>
      <c r="B12" s="321" t="s">
        <v>1722</v>
      </c>
      <c r="D12" s="327">
        <f>G80</f>
        <v>0</v>
      </c>
      <c r="E12" s="328"/>
    </row>
    <row r="13" spans="1:5">
      <c r="A13" s="326" t="s">
        <v>1723</v>
      </c>
      <c r="B13" s="321" t="s">
        <v>1724</v>
      </c>
      <c r="D13" s="327">
        <f>G127</f>
        <v>0</v>
      </c>
      <c r="E13" s="328"/>
    </row>
    <row r="14" spans="1:5">
      <c r="A14" s="326" t="s">
        <v>1725</v>
      </c>
      <c r="B14" s="321" t="s">
        <v>1726</v>
      </c>
      <c r="D14" s="327">
        <f>G128</f>
        <v>0</v>
      </c>
      <c r="E14" s="328"/>
    </row>
    <row r="15" spans="1:5">
      <c r="A15" s="326" t="s">
        <v>1727</v>
      </c>
      <c r="B15" s="322" t="s">
        <v>1728</v>
      </c>
      <c r="D15" s="327">
        <f>(D12+D13+D14)*0.03</f>
        <v>0</v>
      </c>
      <c r="E15" s="328"/>
    </row>
    <row r="16" spans="1:5">
      <c r="A16" s="326" t="s">
        <v>1729</v>
      </c>
      <c r="B16" s="321" t="s">
        <v>1730</v>
      </c>
      <c r="D16" s="327">
        <f>G142</f>
        <v>0</v>
      </c>
      <c r="E16" s="328"/>
    </row>
    <row r="17" spans="1:5">
      <c r="A17" s="326" t="s">
        <v>1731</v>
      </c>
      <c r="B17" s="321" t="s">
        <v>1732</v>
      </c>
      <c r="D17" s="327">
        <f>G152</f>
        <v>0</v>
      </c>
      <c r="E17" s="328"/>
    </row>
    <row r="18" spans="1:5">
      <c r="A18" s="326" t="s">
        <v>1733</v>
      </c>
      <c r="B18" s="321" t="s">
        <v>1734</v>
      </c>
      <c r="D18" s="327">
        <f>G160</f>
        <v>0</v>
      </c>
      <c r="E18" s="328"/>
    </row>
    <row r="19" spans="1:5">
      <c r="A19" s="329"/>
      <c r="B19" s="325"/>
      <c r="C19" s="325"/>
      <c r="D19" s="330"/>
    </row>
    <row r="20" spans="1:5">
      <c r="A20" s="331" t="s">
        <v>1735</v>
      </c>
      <c r="B20" s="332" t="s">
        <v>1736</v>
      </c>
      <c r="D20" s="327">
        <f>SUM(D12:D19)</f>
        <v>0</v>
      </c>
    </row>
    <row r="21" spans="1:5">
      <c r="A21" s="326"/>
    </row>
    <row r="22" spans="1:5">
      <c r="A22" s="329" t="s">
        <v>1737</v>
      </c>
      <c r="B22" s="325" t="s">
        <v>1738</v>
      </c>
      <c r="C22" s="325"/>
      <c r="D22" s="330">
        <f>G175</f>
        <v>0</v>
      </c>
    </row>
    <row r="23" spans="1:5">
      <c r="A23" s="326"/>
    </row>
    <row r="24" spans="1:5">
      <c r="A24" s="326" t="s">
        <v>1739</v>
      </c>
      <c r="B24" s="321" t="s">
        <v>1740</v>
      </c>
      <c r="D24" s="327">
        <f>D20+D22</f>
        <v>0</v>
      </c>
    </row>
    <row r="25" spans="1:5">
      <c r="A25" s="326"/>
    </row>
    <row r="26" spans="1:5">
      <c r="A26" s="326"/>
      <c r="D26" s="327"/>
    </row>
    <row r="27" spans="1:5">
      <c r="A27" s="326" t="s">
        <v>1741</v>
      </c>
      <c r="B27" s="321" t="s">
        <v>1742</v>
      </c>
      <c r="D27" s="327">
        <v>0</v>
      </c>
    </row>
    <row r="28" spans="1:5">
      <c r="A28" s="326" t="s">
        <v>1743</v>
      </c>
      <c r="B28" s="321" t="s">
        <v>1744</v>
      </c>
      <c r="D28" s="327">
        <v>0</v>
      </c>
    </row>
    <row r="29" spans="1:5">
      <c r="A29" s="333" t="s">
        <v>1745</v>
      </c>
      <c r="B29" s="333"/>
      <c r="C29" s="333"/>
      <c r="D29" s="334">
        <f>D24+SUM(D26:D28)</f>
        <v>0</v>
      </c>
    </row>
    <row r="38" spans="1:7" ht="15.75">
      <c r="A38" s="420" t="s">
        <v>1746</v>
      </c>
      <c r="B38" s="420"/>
      <c r="C38" s="420"/>
      <c r="D38" s="420"/>
    </row>
    <row r="40" spans="1:7">
      <c r="A40" s="335"/>
      <c r="B40" s="336" t="s">
        <v>1747</v>
      </c>
      <c r="C40" s="335"/>
      <c r="D40" s="335"/>
      <c r="E40" s="335"/>
      <c r="F40" s="335"/>
      <c r="G40" s="335"/>
    </row>
    <row r="42" spans="1:7">
      <c r="A42" s="329" t="s">
        <v>1748</v>
      </c>
      <c r="B42" s="325" t="s">
        <v>1749</v>
      </c>
      <c r="C42" s="325" t="s">
        <v>1750</v>
      </c>
      <c r="D42" s="325" t="s">
        <v>1751</v>
      </c>
      <c r="E42" s="337" t="s">
        <v>1752</v>
      </c>
      <c r="F42" s="337" t="s">
        <v>1753</v>
      </c>
      <c r="G42" s="337" t="s">
        <v>1754</v>
      </c>
    </row>
    <row r="43" spans="1:7">
      <c r="A43" s="338">
        <v>1</v>
      </c>
      <c r="B43" s="339">
        <v>2102922029</v>
      </c>
      <c r="C43" s="340" t="s">
        <v>1755</v>
      </c>
      <c r="D43" s="340" t="s">
        <v>204</v>
      </c>
      <c r="E43" s="341">
        <v>30</v>
      </c>
      <c r="F43" s="342">
        <v>0</v>
      </c>
      <c r="G43" s="343">
        <f>E43*F43</f>
        <v>0</v>
      </c>
    </row>
    <row r="44" spans="1:7">
      <c r="A44" s="344">
        <v>2</v>
      </c>
      <c r="B44" s="345">
        <v>2102922030</v>
      </c>
      <c r="C44" s="346" t="s">
        <v>1756</v>
      </c>
      <c r="D44" s="346" t="s">
        <v>204</v>
      </c>
      <c r="E44" s="347">
        <v>15</v>
      </c>
      <c r="F44" s="348">
        <v>0</v>
      </c>
      <c r="G44" s="349">
        <f>E44*F44</f>
        <v>0</v>
      </c>
    </row>
    <row r="45" spans="1:7">
      <c r="A45" s="344">
        <v>3</v>
      </c>
      <c r="B45" s="345">
        <v>210014022</v>
      </c>
      <c r="C45" s="346" t="s">
        <v>1757</v>
      </c>
      <c r="D45" s="346" t="s">
        <v>1632</v>
      </c>
      <c r="E45" s="347">
        <v>20</v>
      </c>
      <c r="F45" s="348">
        <v>0</v>
      </c>
      <c r="G45" s="349">
        <f t="shared" ref="G45:G57" si="0">E45*F45</f>
        <v>0</v>
      </c>
    </row>
    <row r="46" spans="1:7">
      <c r="A46" s="344">
        <v>4</v>
      </c>
      <c r="B46" s="345">
        <v>210014024</v>
      </c>
      <c r="C46" s="346" t="s">
        <v>1758</v>
      </c>
      <c r="D46" s="346" t="s">
        <v>1632</v>
      </c>
      <c r="E46" s="347">
        <v>10</v>
      </c>
      <c r="F46" s="348">
        <v>0</v>
      </c>
      <c r="G46" s="349">
        <f t="shared" si="0"/>
        <v>0</v>
      </c>
    </row>
    <row r="47" spans="1:7">
      <c r="A47" s="344">
        <v>5</v>
      </c>
      <c r="B47" s="345">
        <v>210015021</v>
      </c>
      <c r="C47" s="346" t="s">
        <v>1759</v>
      </c>
      <c r="D47" s="346" t="s">
        <v>1632</v>
      </c>
      <c r="E47" s="347">
        <v>10</v>
      </c>
      <c r="F47" s="348">
        <v>0</v>
      </c>
      <c r="G47" s="349">
        <f t="shared" si="0"/>
        <v>0</v>
      </c>
    </row>
    <row r="48" spans="1:7">
      <c r="A48" s="344">
        <v>6</v>
      </c>
      <c r="B48" s="345">
        <v>210015035</v>
      </c>
      <c r="C48" s="346" t="s">
        <v>1760</v>
      </c>
      <c r="D48" s="346" t="s">
        <v>1632</v>
      </c>
      <c r="E48" s="347">
        <v>200</v>
      </c>
      <c r="F48" s="348">
        <v>0</v>
      </c>
      <c r="G48" s="349">
        <f t="shared" si="0"/>
        <v>0</v>
      </c>
    </row>
    <row r="49" spans="1:7">
      <c r="A49" s="344">
        <v>7</v>
      </c>
      <c r="B49" s="345">
        <v>210040223</v>
      </c>
      <c r="C49" s="346" t="s">
        <v>1761</v>
      </c>
      <c r="D49" s="346" t="s">
        <v>1632</v>
      </c>
      <c r="E49" s="347">
        <v>3</v>
      </c>
      <c r="F49" s="348">
        <v>0</v>
      </c>
      <c r="G49" s="349">
        <f t="shared" si="0"/>
        <v>0</v>
      </c>
    </row>
    <row r="50" spans="1:7">
      <c r="A50" s="344">
        <v>8</v>
      </c>
      <c r="B50" s="345">
        <v>210086550</v>
      </c>
      <c r="C50" s="346" t="s">
        <v>1762</v>
      </c>
      <c r="D50" s="346" t="s">
        <v>204</v>
      </c>
      <c r="E50" s="347">
        <v>150</v>
      </c>
      <c r="F50" s="348">
        <v>0</v>
      </c>
      <c r="G50" s="349">
        <f t="shared" si="0"/>
        <v>0</v>
      </c>
    </row>
    <row r="51" spans="1:7">
      <c r="A51" s="344">
        <v>9</v>
      </c>
      <c r="B51" s="345">
        <v>210086551</v>
      </c>
      <c r="C51" s="346" t="s">
        <v>1763</v>
      </c>
      <c r="D51" s="346" t="s">
        <v>204</v>
      </c>
      <c r="E51" s="347">
        <v>250</v>
      </c>
      <c r="F51" s="348">
        <v>0</v>
      </c>
      <c r="G51" s="349">
        <f t="shared" si="0"/>
        <v>0</v>
      </c>
    </row>
    <row r="52" spans="1:7">
      <c r="A52" s="344">
        <v>10</v>
      </c>
      <c r="B52" s="345">
        <v>210086554</v>
      </c>
      <c r="C52" s="346" t="s">
        <v>1764</v>
      </c>
      <c r="D52" s="346" t="s">
        <v>204</v>
      </c>
      <c r="E52" s="347">
        <v>150</v>
      </c>
      <c r="F52" s="348">
        <v>0</v>
      </c>
      <c r="G52" s="349">
        <f t="shared" si="0"/>
        <v>0</v>
      </c>
    </row>
    <row r="53" spans="1:7">
      <c r="A53" s="344">
        <v>11</v>
      </c>
      <c r="B53" s="345">
        <v>210086580</v>
      </c>
      <c r="C53" s="346" t="s">
        <v>1765</v>
      </c>
      <c r="D53" s="346" t="s">
        <v>204</v>
      </c>
      <c r="E53" s="347">
        <v>14</v>
      </c>
      <c r="F53" s="348">
        <v>0</v>
      </c>
      <c r="G53" s="349">
        <f t="shared" si="0"/>
        <v>0</v>
      </c>
    </row>
    <row r="54" spans="1:7">
      <c r="A54" s="344">
        <v>12</v>
      </c>
      <c r="B54" s="345">
        <v>210086590</v>
      </c>
      <c r="C54" s="346" t="s">
        <v>1766</v>
      </c>
      <c r="D54" s="346" t="s">
        <v>204</v>
      </c>
      <c r="E54" s="347">
        <v>25</v>
      </c>
      <c r="F54" s="348">
        <v>0</v>
      </c>
      <c r="G54" s="349">
        <f t="shared" si="0"/>
        <v>0</v>
      </c>
    </row>
    <row r="55" spans="1:7">
      <c r="A55" s="344">
        <v>13</v>
      </c>
      <c r="B55" s="345">
        <v>210086592</v>
      </c>
      <c r="C55" s="346" t="s">
        <v>1767</v>
      </c>
      <c r="D55" s="346" t="s">
        <v>204</v>
      </c>
      <c r="E55" s="347">
        <v>10</v>
      </c>
      <c r="F55" s="348">
        <v>0</v>
      </c>
      <c r="G55" s="349">
        <f>E55*F55</f>
        <v>0</v>
      </c>
    </row>
    <row r="56" spans="1:7">
      <c r="A56" s="344">
        <v>14</v>
      </c>
      <c r="B56" s="345">
        <v>210101000</v>
      </c>
      <c r="C56" s="346" t="s">
        <v>1768</v>
      </c>
      <c r="D56" s="346" t="s">
        <v>1632</v>
      </c>
      <c r="E56" s="347">
        <v>60</v>
      </c>
      <c r="F56" s="348">
        <v>0</v>
      </c>
      <c r="G56" s="349">
        <f t="shared" si="0"/>
        <v>0</v>
      </c>
    </row>
    <row r="57" spans="1:7">
      <c r="A57" s="344">
        <v>15</v>
      </c>
      <c r="B57" s="345">
        <v>210101003</v>
      </c>
      <c r="C57" s="346" t="s">
        <v>1769</v>
      </c>
      <c r="D57" s="346" t="s">
        <v>1632</v>
      </c>
      <c r="E57" s="347">
        <v>16</v>
      </c>
      <c r="F57" s="348">
        <v>0</v>
      </c>
      <c r="G57" s="349">
        <f t="shared" si="0"/>
        <v>0</v>
      </c>
    </row>
    <row r="58" spans="1:7">
      <c r="A58" s="344">
        <v>16</v>
      </c>
      <c r="B58" s="345">
        <v>210111084</v>
      </c>
      <c r="C58" s="346" t="s">
        <v>1770</v>
      </c>
      <c r="D58" s="346" t="s">
        <v>1632</v>
      </c>
      <c r="E58" s="347">
        <v>1</v>
      </c>
      <c r="F58" s="348">
        <v>0</v>
      </c>
      <c r="G58" s="349">
        <f>E58*F58</f>
        <v>0</v>
      </c>
    </row>
    <row r="59" spans="1:7">
      <c r="A59" s="344">
        <v>17</v>
      </c>
      <c r="B59" s="345">
        <v>210113041</v>
      </c>
      <c r="C59" s="346" t="s">
        <v>1771</v>
      </c>
      <c r="D59" s="346" t="s">
        <v>1632</v>
      </c>
      <c r="E59" s="347">
        <v>10</v>
      </c>
      <c r="F59" s="348">
        <v>0</v>
      </c>
      <c r="G59" s="349">
        <f t="shared" ref="G59:G77" si="1">E59*F59</f>
        <v>0</v>
      </c>
    </row>
    <row r="60" spans="1:7">
      <c r="A60" s="344">
        <v>18</v>
      </c>
      <c r="B60" s="345">
        <v>210113042</v>
      </c>
      <c r="C60" s="346" t="s">
        <v>1772</v>
      </c>
      <c r="D60" s="346" t="s">
        <v>1632</v>
      </c>
      <c r="E60" s="347">
        <v>1</v>
      </c>
      <c r="F60" s="348">
        <v>0</v>
      </c>
      <c r="G60" s="349">
        <f t="shared" si="1"/>
        <v>0</v>
      </c>
    </row>
    <row r="61" spans="1:7">
      <c r="A61" s="344">
        <v>19</v>
      </c>
      <c r="B61" s="345">
        <v>210113043</v>
      </c>
      <c r="C61" s="346" t="s">
        <v>1773</v>
      </c>
      <c r="D61" s="346" t="s">
        <v>1632</v>
      </c>
      <c r="E61" s="347">
        <v>9</v>
      </c>
      <c r="F61" s="348">
        <v>0</v>
      </c>
      <c r="G61" s="349">
        <f t="shared" si="1"/>
        <v>0</v>
      </c>
    </row>
    <row r="62" spans="1:7">
      <c r="A62" s="344">
        <v>20</v>
      </c>
      <c r="B62" s="345">
        <v>210113044</v>
      </c>
      <c r="C62" s="346" t="s">
        <v>1774</v>
      </c>
      <c r="D62" s="346" t="s">
        <v>1632</v>
      </c>
      <c r="E62" s="347">
        <v>6</v>
      </c>
      <c r="F62" s="348">
        <v>0</v>
      </c>
      <c r="G62" s="349">
        <f t="shared" si="1"/>
        <v>0</v>
      </c>
    </row>
    <row r="63" spans="1:7">
      <c r="A63" s="344">
        <v>21</v>
      </c>
      <c r="B63" s="345">
        <v>210113044</v>
      </c>
      <c r="C63" s="346" t="s">
        <v>1775</v>
      </c>
      <c r="D63" s="346" t="s">
        <v>1632</v>
      </c>
      <c r="E63" s="347">
        <v>2</v>
      </c>
      <c r="F63" s="348">
        <v>0</v>
      </c>
      <c r="G63" s="349">
        <f t="shared" si="1"/>
        <v>0</v>
      </c>
    </row>
    <row r="64" spans="1:7">
      <c r="A64" s="344">
        <v>22</v>
      </c>
      <c r="B64" s="345">
        <v>210113045</v>
      </c>
      <c r="C64" s="346" t="s">
        <v>1776</v>
      </c>
      <c r="D64" s="346" t="s">
        <v>1632</v>
      </c>
      <c r="E64" s="347">
        <v>1</v>
      </c>
      <c r="F64" s="348">
        <v>0</v>
      </c>
      <c r="G64" s="349">
        <f t="shared" si="1"/>
        <v>0</v>
      </c>
    </row>
    <row r="65" spans="1:7">
      <c r="A65" s="344">
        <v>23</v>
      </c>
      <c r="B65" s="345">
        <v>210086595</v>
      </c>
      <c r="C65" s="346" t="s">
        <v>1777</v>
      </c>
      <c r="D65" s="346" t="s">
        <v>204</v>
      </c>
      <c r="E65" s="347">
        <v>60</v>
      </c>
      <c r="F65" s="348">
        <v>0</v>
      </c>
      <c r="G65" s="349">
        <f t="shared" si="1"/>
        <v>0</v>
      </c>
    </row>
    <row r="66" spans="1:7">
      <c r="A66" s="344">
        <v>24</v>
      </c>
      <c r="B66" s="345">
        <v>210201012</v>
      </c>
      <c r="C66" s="346" t="s">
        <v>1778</v>
      </c>
      <c r="D66" s="346" t="s">
        <v>1632</v>
      </c>
      <c r="E66" s="347">
        <v>9</v>
      </c>
      <c r="F66" s="348">
        <v>0</v>
      </c>
      <c r="G66" s="349">
        <f t="shared" si="1"/>
        <v>0</v>
      </c>
    </row>
    <row r="67" spans="1:7">
      <c r="A67" s="344">
        <v>25</v>
      </c>
      <c r="B67" s="345">
        <v>210202021</v>
      </c>
      <c r="C67" s="346" t="s">
        <v>1779</v>
      </c>
      <c r="D67" s="346" t="s">
        <v>1632</v>
      </c>
      <c r="E67" s="347">
        <v>6</v>
      </c>
      <c r="F67" s="348">
        <v>0</v>
      </c>
      <c r="G67" s="349">
        <f t="shared" si="1"/>
        <v>0</v>
      </c>
    </row>
    <row r="68" spans="1:7">
      <c r="A68" s="344">
        <v>26</v>
      </c>
      <c r="B68" s="350" t="s">
        <v>1780</v>
      </c>
      <c r="C68" s="346" t="s">
        <v>1781</v>
      </c>
      <c r="D68" s="346" t="s">
        <v>1632</v>
      </c>
      <c r="E68" s="347">
        <v>4</v>
      </c>
      <c r="F68" s="348">
        <v>0</v>
      </c>
      <c r="G68" s="349">
        <f>E68*F68</f>
        <v>0</v>
      </c>
    </row>
    <row r="69" spans="1:7">
      <c r="A69" s="344">
        <v>27</v>
      </c>
      <c r="B69" s="350" t="s">
        <v>1782</v>
      </c>
      <c r="C69" s="346" t="s">
        <v>1783</v>
      </c>
      <c r="D69" s="346" t="s">
        <v>1632</v>
      </c>
      <c r="E69" s="347">
        <v>2</v>
      </c>
      <c r="F69" s="348">
        <v>0</v>
      </c>
      <c r="G69" s="349">
        <f t="shared" si="1"/>
        <v>0</v>
      </c>
    </row>
    <row r="70" spans="1:7">
      <c r="A70" s="344">
        <v>28</v>
      </c>
      <c r="B70" s="345">
        <v>210202024</v>
      </c>
      <c r="C70" s="346" t="s">
        <v>1784</v>
      </c>
      <c r="D70" s="346" t="s">
        <v>1632</v>
      </c>
      <c r="E70" s="347">
        <v>8</v>
      </c>
      <c r="F70" s="348">
        <v>0</v>
      </c>
      <c r="G70" s="349">
        <f t="shared" si="1"/>
        <v>0</v>
      </c>
    </row>
    <row r="71" spans="1:7">
      <c r="A71" s="344">
        <v>29</v>
      </c>
      <c r="B71" s="345">
        <v>210223032</v>
      </c>
      <c r="C71" s="346" t="s">
        <v>1785</v>
      </c>
      <c r="D71" s="346" t="s">
        <v>1632</v>
      </c>
      <c r="E71" s="347">
        <v>10</v>
      </c>
      <c r="F71" s="348">
        <v>0</v>
      </c>
      <c r="G71" s="349">
        <f t="shared" si="1"/>
        <v>0</v>
      </c>
    </row>
    <row r="72" spans="1:7">
      <c r="A72" s="344">
        <v>30</v>
      </c>
      <c r="B72" s="345">
        <v>210292089</v>
      </c>
      <c r="C72" s="346" t="s">
        <v>1786</v>
      </c>
      <c r="D72" s="346" t="s">
        <v>1632</v>
      </c>
      <c r="E72" s="347">
        <v>2</v>
      </c>
      <c r="F72" s="348">
        <v>0</v>
      </c>
      <c r="G72" s="349">
        <f t="shared" si="1"/>
        <v>0</v>
      </c>
    </row>
    <row r="73" spans="1:7">
      <c r="A73" s="344">
        <v>31</v>
      </c>
      <c r="B73" s="345">
        <v>210223101</v>
      </c>
      <c r="C73" s="346" t="s">
        <v>1787</v>
      </c>
      <c r="D73" s="346" t="s">
        <v>204</v>
      </c>
      <c r="E73" s="347">
        <v>60</v>
      </c>
      <c r="F73" s="348">
        <v>0</v>
      </c>
      <c r="G73" s="349">
        <f t="shared" si="1"/>
        <v>0</v>
      </c>
    </row>
    <row r="74" spans="1:7">
      <c r="A74" s="344">
        <v>32</v>
      </c>
      <c r="B74" s="345">
        <v>210292099</v>
      </c>
      <c r="C74" s="346" t="s">
        <v>1788</v>
      </c>
      <c r="D74" s="346" t="s">
        <v>1632</v>
      </c>
      <c r="E74" s="347">
        <v>1</v>
      </c>
      <c r="F74" s="348">
        <v>0</v>
      </c>
      <c r="G74" s="349">
        <f t="shared" si="1"/>
        <v>0</v>
      </c>
    </row>
    <row r="75" spans="1:7">
      <c r="A75" s="344">
        <v>33</v>
      </c>
      <c r="B75" s="345">
        <v>210292099</v>
      </c>
      <c r="C75" s="346" t="s">
        <v>1789</v>
      </c>
      <c r="D75" s="346" t="s">
        <v>1632</v>
      </c>
      <c r="E75" s="347">
        <v>1</v>
      </c>
      <c r="F75" s="348">
        <v>0</v>
      </c>
      <c r="G75" s="349">
        <f t="shared" si="1"/>
        <v>0</v>
      </c>
    </row>
    <row r="76" spans="1:7">
      <c r="A76" s="344">
        <v>34</v>
      </c>
      <c r="B76" s="345">
        <v>210292100</v>
      </c>
      <c r="C76" s="346" t="s">
        <v>1790</v>
      </c>
      <c r="D76" s="346" t="s">
        <v>1632</v>
      </c>
      <c r="E76" s="347">
        <v>1</v>
      </c>
      <c r="F76" s="348">
        <v>0</v>
      </c>
      <c r="G76" s="349">
        <f t="shared" si="1"/>
        <v>0</v>
      </c>
    </row>
    <row r="77" spans="1:7">
      <c r="A77" s="344">
        <v>35</v>
      </c>
      <c r="B77" s="345">
        <v>210292101</v>
      </c>
      <c r="C77" s="346" t="s">
        <v>1791</v>
      </c>
      <c r="D77" s="346" t="s">
        <v>1632</v>
      </c>
      <c r="E77" s="347">
        <v>1</v>
      </c>
      <c r="F77" s="348">
        <v>0</v>
      </c>
      <c r="G77" s="349">
        <f t="shared" si="1"/>
        <v>0</v>
      </c>
    </row>
    <row r="78" spans="1:7">
      <c r="A78" s="344">
        <v>36</v>
      </c>
      <c r="B78" s="345">
        <v>210292102</v>
      </c>
      <c r="C78" s="346" t="s">
        <v>1792</v>
      </c>
      <c r="D78" s="346" t="s">
        <v>1632</v>
      </c>
      <c r="E78" s="347">
        <v>1</v>
      </c>
      <c r="F78" s="348">
        <v>0</v>
      </c>
      <c r="G78" s="349">
        <f>E78*F78</f>
        <v>0</v>
      </c>
    </row>
    <row r="79" spans="1:7">
      <c r="A79" s="351">
        <v>37</v>
      </c>
      <c r="B79" s="352">
        <v>210292102</v>
      </c>
      <c r="C79" s="325" t="s">
        <v>1793</v>
      </c>
      <c r="D79" s="325" t="s">
        <v>1632</v>
      </c>
      <c r="E79" s="353">
        <v>1</v>
      </c>
      <c r="F79" s="330">
        <v>0</v>
      </c>
      <c r="G79" s="354">
        <f>E79*F79</f>
        <v>0</v>
      </c>
    </row>
    <row r="80" spans="1:7">
      <c r="F80" s="327" t="s">
        <v>1470</v>
      </c>
      <c r="G80" s="355">
        <f>SUM(G43:G79)</f>
        <v>0</v>
      </c>
    </row>
    <row r="84" spans="1:7">
      <c r="A84" s="336"/>
      <c r="B84" s="336" t="s">
        <v>1794</v>
      </c>
      <c r="C84" s="336"/>
      <c r="D84" s="336"/>
      <c r="E84" s="336"/>
      <c r="F84" s="336"/>
      <c r="G84" s="336"/>
    </row>
    <row r="86" spans="1:7">
      <c r="A86" s="329" t="s">
        <v>1748</v>
      </c>
      <c r="B86" s="325" t="s">
        <v>1749</v>
      </c>
      <c r="C86" s="325" t="s">
        <v>1750</v>
      </c>
      <c r="D86" s="325" t="s">
        <v>1751</v>
      </c>
      <c r="E86" s="337" t="s">
        <v>1752</v>
      </c>
      <c r="F86" s="337" t="s">
        <v>1753</v>
      </c>
      <c r="G86" s="337" t="s">
        <v>1754</v>
      </c>
    </row>
    <row r="87" spans="1:7">
      <c r="A87" s="326">
        <v>1</v>
      </c>
      <c r="B87" s="356" t="s">
        <v>1795</v>
      </c>
      <c r="C87" s="321" t="s">
        <v>1755</v>
      </c>
      <c r="D87" s="321" t="s">
        <v>204</v>
      </c>
      <c r="E87" s="357">
        <v>30</v>
      </c>
      <c r="F87" s="327">
        <v>0</v>
      </c>
      <c r="G87" s="327">
        <f t="shared" ref="G87:G103" si="2">E87*F87</f>
        <v>0</v>
      </c>
    </row>
    <row r="88" spans="1:7">
      <c r="A88" s="326">
        <v>2</v>
      </c>
      <c r="B88" s="356" t="s">
        <v>1795</v>
      </c>
      <c r="C88" s="321" t="s">
        <v>1796</v>
      </c>
      <c r="D88" s="321" t="s">
        <v>204</v>
      </c>
      <c r="E88" s="357">
        <v>15</v>
      </c>
      <c r="F88" s="327">
        <v>0</v>
      </c>
      <c r="G88" s="327">
        <f t="shared" si="2"/>
        <v>0</v>
      </c>
    </row>
    <row r="89" spans="1:7">
      <c r="A89" s="326">
        <v>3</v>
      </c>
      <c r="B89" s="356" t="s">
        <v>1797</v>
      </c>
      <c r="C89" s="321" t="s">
        <v>1798</v>
      </c>
      <c r="D89" s="321" t="s">
        <v>1632</v>
      </c>
      <c r="E89" s="357">
        <v>20</v>
      </c>
      <c r="F89" s="327">
        <v>0</v>
      </c>
      <c r="G89" s="327">
        <f t="shared" si="2"/>
        <v>0</v>
      </c>
    </row>
    <row r="90" spans="1:7">
      <c r="A90" s="326">
        <v>4</v>
      </c>
      <c r="B90" s="356" t="s">
        <v>1799</v>
      </c>
      <c r="C90" s="321" t="s">
        <v>1800</v>
      </c>
      <c r="D90" s="321" t="s">
        <v>1076</v>
      </c>
      <c r="E90" s="357">
        <v>20</v>
      </c>
      <c r="F90" s="327">
        <v>0</v>
      </c>
      <c r="G90" s="327">
        <f t="shared" si="2"/>
        <v>0</v>
      </c>
    </row>
    <row r="91" spans="1:7">
      <c r="A91" s="326">
        <v>5</v>
      </c>
      <c r="B91" s="356" t="s">
        <v>1801</v>
      </c>
      <c r="C91" s="321" t="s">
        <v>1802</v>
      </c>
      <c r="D91" s="321" t="s">
        <v>1632</v>
      </c>
      <c r="E91" s="357">
        <v>10</v>
      </c>
      <c r="F91" s="327">
        <v>0</v>
      </c>
      <c r="G91" s="327">
        <f t="shared" si="2"/>
        <v>0</v>
      </c>
    </row>
    <row r="92" spans="1:7">
      <c r="A92" s="326">
        <v>6</v>
      </c>
      <c r="B92" s="356" t="s">
        <v>1799</v>
      </c>
      <c r="C92" s="321" t="s">
        <v>1800</v>
      </c>
      <c r="D92" s="321" t="s">
        <v>1076</v>
      </c>
      <c r="E92" s="357">
        <v>10</v>
      </c>
      <c r="F92" s="327">
        <v>0</v>
      </c>
      <c r="G92" s="327">
        <f t="shared" si="2"/>
        <v>0</v>
      </c>
    </row>
    <row r="93" spans="1:7">
      <c r="A93" s="326">
        <v>7</v>
      </c>
      <c r="B93" s="356" t="s">
        <v>1803</v>
      </c>
      <c r="C93" s="321" t="s">
        <v>1804</v>
      </c>
      <c r="D93" s="321" t="s">
        <v>1632</v>
      </c>
      <c r="E93" s="357">
        <v>200</v>
      </c>
      <c r="F93" s="327">
        <v>0</v>
      </c>
      <c r="G93" s="327">
        <f t="shared" si="2"/>
        <v>0</v>
      </c>
    </row>
    <row r="94" spans="1:7">
      <c r="A94" s="326">
        <v>8</v>
      </c>
      <c r="B94" s="356" t="s">
        <v>1805</v>
      </c>
      <c r="C94" s="321" t="s">
        <v>1806</v>
      </c>
      <c r="D94" s="321" t="s">
        <v>204</v>
      </c>
      <c r="E94" s="357">
        <v>150</v>
      </c>
      <c r="F94" s="327">
        <v>0</v>
      </c>
      <c r="G94" s="327">
        <f t="shared" si="2"/>
        <v>0</v>
      </c>
    </row>
    <row r="95" spans="1:7">
      <c r="A95" s="326">
        <v>9</v>
      </c>
      <c r="B95" s="356" t="s">
        <v>1807</v>
      </c>
      <c r="C95" s="321" t="s">
        <v>1808</v>
      </c>
      <c r="D95" s="321" t="s">
        <v>204</v>
      </c>
      <c r="E95" s="357">
        <v>250</v>
      </c>
      <c r="F95" s="327">
        <v>0</v>
      </c>
      <c r="G95" s="327">
        <f t="shared" si="2"/>
        <v>0</v>
      </c>
    </row>
    <row r="96" spans="1:7">
      <c r="A96" s="326">
        <v>10</v>
      </c>
      <c r="B96" s="356" t="s">
        <v>1809</v>
      </c>
      <c r="C96" s="321" t="s">
        <v>1810</v>
      </c>
      <c r="D96" s="321" t="s">
        <v>204</v>
      </c>
      <c r="E96" s="357">
        <v>150</v>
      </c>
      <c r="F96" s="327">
        <v>0</v>
      </c>
      <c r="G96" s="327">
        <f t="shared" si="2"/>
        <v>0</v>
      </c>
    </row>
    <row r="97" spans="1:7">
      <c r="A97" s="326">
        <v>11</v>
      </c>
      <c r="B97" s="356" t="s">
        <v>1811</v>
      </c>
      <c r="C97" s="321" t="s">
        <v>1812</v>
      </c>
      <c r="D97" s="321" t="s">
        <v>204</v>
      </c>
      <c r="E97" s="357">
        <v>14</v>
      </c>
      <c r="F97" s="327">
        <v>0</v>
      </c>
      <c r="G97" s="327">
        <f>E97*F97</f>
        <v>0</v>
      </c>
    </row>
    <row r="98" spans="1:7">
      <c r="A98" s="326">
        <v>12</v>
      </c>
      <c r="B98" s="356" t="s">
        <v>1813</v>
      </c>
      <c r="C98" s="321" t="s">
        <v>1767</v>
      </c>
      <c r="D98" s="321" t="s">
        <v>204</v>
      </c>
      <c r="E98" s="357">
        <v>10</v>
      </c>
      <c r="F98" s="327">
        <v>0</v>
      </c>
      <c r="G98" s="327">
        <f>E98*F98</f>
        <v>0</v>
      </c>
    </row>
    <row r="99" spans="1:7">
      <c r="A99" s="326">
        <v>13</v>
      </c>
      <c r="B99" s="356" t="s">
        <v>1811</v>
      </c>
      <c r="C99" s="321" t="s">
        <v>1814</v>
      </c>
      <c r="D99" s="321" t="s">
        <v>204</v>
      </c>
      <c r="E99" s="357">
        <v>25</v>
      </c>
      <c r="F99" s="327">
        <v>0</v>
      </c>
      <c r="G99" s="327">
        <f>E99*F99</f>
        <v>0</v>
      </c>
    </row>
    <row r="100" spans="1:7">
      <c r="A100" s="326">
        <v>14</v>
      </c>
      <c r="B100" s="356" t="s">
        <v>1815</v>
      </c>
      <c r="C100" s="321" t="s">
        <v>1816</v>
      </c>
      <c r="D100" s="321" t="s">
        <v>1632</v>
      </c>
      <c r="E100" s="357">
        <v>1</v>
      </c>
      <c r="F100" s="327">
        <v>0</v>
      </c>
      <c r="G100" s="327">
        <f t="shared" si="2"/>
        <v>0</v>
      </c>
    </row>
    <row r="101" spans="1:7">
      <c r="A101" s="326">
        <v>15</v>
      </c>
      <c r="B101" s="356" t="s">
        <v>1817</v>
      </c>
      <c r="C101" s="321" t="s">
        <v>1771</v>
      </c>
      <c r="D101" s="321" t="s">
        <v>1632</v>
      </c>
      <c r="E101" s="357">
        <v>10</v>
      </c>
      <c r="F101" s="327">
        <v>0</v>
      </c>
      <c r="G101" s="327">
        <f t="shared" si="2"/>
        <v>0</v>
      </c>
    </row>
    <row r="102" spans="1:7">
      <c r="A102" s="326">
        <v>16</v>
      </c>
      <c r="B102" s="356" t="s">
        <v>1818</v>
      </c>
      <c r="C102" s="321" t="s">
        <v>1819</v>
      </c>
      <c r="D102" s="321" t="s">
        <v>1632</v>
      </c>
      <c r="E102" s="357">
        <v>10</v>
      </c>
      <c r="F102" s="327">
        <v>0</v>
      </c>
      <c r="G102" s="327">
        <f t="shared" si="2"/>
        <v>0</v>
      </c>
    </row>
    <row r="103" spans="1:7">
      <c r="A103" s="326">
        <v>17</v>
      </c>
      <c r="B103" s="356" t="s">
        <v>1820</v>
      </c>
      <c r="C103" s="321" t="s">
        <v>1772</v>
      </c>
      <c r="D103" s="321" t="s">
        <v>1632</v>
      </c>
      <c r="E103" s="357">
        <v>1</v>
      </c>
      <c r="F103" s="327">
        <v>0</v>
      </c>
      <c r="G103" s="327">
        <f t="shared" si="2"/>
        <v>0</v>
      </c>
    </row>
    <row r="104" spans="1:7">
      <c r="A104" s="326">
        <v>18</v>
      </c>
      <c r="B104" s="356" t="s">
        <v>1818</v>
      </c>
      <c r="C104" s="321" t="s">
        <v>1819</v>
      </c>
      <c r="D104" s="321" t="s">
        <v>1632</v>
      </c>
      <c r="E104" s="357">
        <v>1</v>
      </c>
      <c r="F104" s="327">
        <v>0</v>
      </c>
      <c r="G104" s="327">
        <f>E104*F104</f>
        <v>0</v>
      </c>
    </row>
    <row r="105" spans="1:7">
      <c r="A105" s="326">
        <v>19</v>
      </c>
      <c r="B105" s="356" t="s">
        <v>1821</v>
      </c>
      <c r="C105" s="321" t="s">
        <v>1773</v>
      </c>
      <c r="D105" s="321" t="s">
        <v>1632</v>
      </c>
      <c r="E105" s="357">
        <v>9</v>
      </c>
      <c r="F105" s="327">
        <v>0</v>
      </c>
      <c r="G105" s="327">
        <f>E105*F105</f>
        <v>0</v>
      </c>
    </row>
    <row r="106" spans="1:7">
      <c r="A106" s="326">
        <v>20</v>
      </c>
      <c r="B106" s="356" t="s">
        <v>1822</v>
      </c>
      <c r="C106" s="321" t="s">
        <v>1774</v>
      </c>
      <c r="D106" s="321" t="s">
        <v>1632</v>
      </c>
      <c r="E106" s="357">
        <v>6</v>
      </c>
      <c r="F106" s="327">
        <v>0</v>
      </c>
      <c r="G106" s="327">
        <f>E106*F106</f>
        <v>0</v>
      </c>
    </row>
    <row r="107" spans="1:7">
      <c r="A107" s="326">
        <v>21</v>
      </c>
      <c r="B107" s="356" t="s">
        <v>1818</v>
      </c>
      <c r="C107" s="321" t="s">
        <v>1819</v>
      </c>
      <c r="D107" s="321" t="s">
        <v>1632</v>
      </c>
      <c r="E107" s="357">
        <v>1</v>
      </c>
      <c r="F107" s="327">
        <v>0</v>
      </c>
      <c r="G107" s="327">
        <f t="shared" ref="G107:G123" si="3">E107*F107</f>
        <v>0</v>
      </c>
    </row>
    <row r="108" spans="1:7">
      <c r="A108" s="326">
        <v>22</v>
      </c>
      <c r="B108" s="356" t="s">
        <v>1823</v>
      </c>
      <c r="C108" s="321" t="s">
        <v>1775</v>
      </c>
      <c r="D108" s="321" t="s">
        <v>1632</v>
      </c>
      <c r="E108" s="357">
        <v>2</v>
      </c>
      <c r="F108" s="327">
        <v>0</v>
      </c>
      <c r="G108" s="327">
        <f t="shared" si="3"/>
        <v>0</v>
      </c>
    </row>
    <row r="109" spans="1:7">
      <c r="A109" s="326">
        <v>23</v>
      </c>
      <c r="B109" s="356" t="s">
        <v>1824</v>
      </c>
      <c r="C109" s="321" t="s">
        <v>1778</v>
      </c>
      <c r="D109" s="321" t="s">
        <v>1632</v>
      </c>
      <c r="E109" s="357">
        <v>9</v>
      </c>
      <c r="F109" s="327">
        <v>0</v>
      </c>
      <c r="G109" s="327">
        <f t="shared" si="3"/>
        <v>0</v>
      </c>
    </row>
    <row r="110" spans="1:7">
      <c r="A110" s="326">
        <v>24</v>
      </c>
      <c r="B110" s="356" t="s">
        <v>1825</v>
      </c>
      <c r="C110" s="321" t="s">
        <v>1779</v>
      </c>
      <c r="D110" s="321" t="s">
        <v>1632</v>
      </c>
      <c r="E110" s="357">
        <v>6</v>
      </c>
      <c r="F110" s="327">
        <v>0</v>
      </c>
      <c r="G110" s="327">
        <f t="shared" si="3"/>
        <v>0</v>
      </c>
    </row>
    <row r="111" spans="1:7">
      <c r="A111" s="326">
        <v>25</v>
      </c>
      <c r="B111" s="356" t="s">
        <v>1826</v>
      </c>
      <c r="C111" s="321" t="s">
        <v>1781</v>
      </c>
      <c r="D111" s="321" t="s">
        <v>1632</v>
      </c>
      <c r="E111" s="357">
        <v>4</v>
      </c>
      <c r="F111" s="327">
        <v>0</v>
      </c>
      <c r="G111" s="327">
        <f t="shared" si="3"/>
        <v>0</v>
      </c>
    </row>
    <row r="112" spans="1:7">
      <c r="A112" s="326">
        <v>26</v>
      </c>
      <c r="B112" s="356" t="s">
        <v>1827</v>
      </c>
      <c r="C112" s="321" t="s">
        <v>1784</v>
      </c>
      <c r="D112" s="321" t="s">
        <v>1632</v>
      </c>
      <c r="E112" s="357">
        <v>8</v>
      </c>
      <c r="F112" s="327">
        <v>0</v>
      </c>
      <c r="G112" s="327">
        <f>E112*F112</f>
        <v>0</v>
      </c>
    </row>
    <row r="113" spans="1:7">
      <c r="A113" s="326">
        <v>27</v>
      </c>
      <c r="B113" s="356" t="s">
        <v>1827</v>
      </c>
      <c r="C113" s="321" t="s">
        <v>1783</v>
      </c>
      <c r="D113" s="321" t="s">
        <v>1632</v>
      </c>
      <c r="E113" s="357">
        <v>2</v>
      </c>
      <c r="F113" s="327">
        <v>0</v>
      </c>
      <c r="G113" s="327">
        <f t="shared" si="3"/>
        <v>0</v>
      </c>
    </row>
    <row r="114" spans="1:7">
      <c r="A114" s="326">
        <v>28</v>
      </c>
      <c r="B114" s="356" t="s">
        <v>1828</v>
      </c>
      <c r="C114" s="321" t="s">
        <v>1829</v>
      </c>
      <c r="D114" s="321" t="s">
        <v>1632</v>
      </c>
      <c r="E114" s="357">
        <v>16</v>
      </c>
      <c r="F114" s="327">
        <v>0</v>
      </c>
      <c r="G114" s="327">
        <f t="shared" si="3"/>
        <v>0</v>
      </c>
    </row>
    <row r="115" spans="1:7">
      <c r="A115" s="326">
        <v>29</v>
      </c>
      <c r="B115" s="356" t="s">
        <v>1830</v>
      </c>
      <c r="C115" s="321" t="s">
        <v>1789</v>
      </c>
      <c r="D115" s="321" t="s">
        <v>1632</v>
      </c>
      <c r="E115" s="357">
        <v>1</v>
      </c>
      <c r="F115" s="327">
        <v>0</v>
      </c>
      <c r="G115" s="327">
        <f t="shared" si="3"/>
        <v>0</v>
      </c>
    </row>
    <row r="116" spans="1:7">
      <c r="A116" s="326">
        <v>30</v>
      </c>
      <c r="B116" s="356" t="s">
        <v>1831</v>
      </c>
      <c r="C116" s="321" t="s">
        <v>1832</v>
      </c>
      <c r="D116" s="321" t="s">
        <v>1632</v>
      </c>
      <c r="E116" s="357">
        <v>1</v>
      </c>
      <c r="F116" s="327">
        <v>0</v>
      </c>
      <c r="G116" s="327">
        <f t="shared" si="3"/>
        <v>0</v>
      </c>
    </row>
    <row r="117" spans="1:7">
      <c r="A117" s="326">
        <v>31</v>
      </c>
      <c r="B117" s="356" t="s">
        <v>1833</v>
      </c>
      <c r="C117" s="321" t="s">
        <v>1834</v>
      </c>
      <c r="D117" s="321" t="s">
        <v>1632</v>
      </c>
      <c r="E117" s="357">
        <v>10</v>
      </c>
      <c r="F117" s="327">
        <v>0</v>
      </c>
      <c r="G117" s="327">
        <f t="shared" si="3"/>
        <v>0</v>
      </c>
    </row>
    <row r="118" spans="1:7">
      <c r="A118" s="326">
        <v>32</v>
      </c>
      <c r="B118" s="356" t="s">
        <v>1835</v>
      </c>
      <c r="C118" s="321" t="s">
        <v>1836</v>
      </c>
      <c r="D118" s="321" t="s">
        <v>1632</v>
      </c>
      <c r="E118" s="357">
        <v>10</v>
      </c>
      <c r="F118" s="327">
        <v>0</v>
      </c>
      <c r="G118" s="327">
        <f t="shared" si="3"/>
        <v>0</v>
      </c>
    </row>
    <row r="119" spans="1:7">
      <c r="A119" s="326">
        <v>33</v>
      </c>
      <c r="B119" s="356" t="s">
        <v>1830</v>
      </c>
      <c r="C119" s="321" t="s">
        <v>1776</v>
      </c>
      <c r="D119" s="321" t="s">
        <v>1632</v>
      </c>
      <c r="E119" s="357">
        <v>1</v>
      </c>
      <c r="F119" s="327">
        <v>0</v>
      </c>
      <c r="G119" s="327">
        <f t="shared" si="3"/>
        <v>0</v>
      </c>
    </row>
    <row r="120" spans="1:7">
      <c r="A120" s="326">
        <v>34</v>
      </c>
      <c r="B120" s="356" t="s">
        <v>1830</v>
      </c>
      <c r="C120" s="321" t="s">
        <v>1777</v>
      </c>
      <c r="D120" s="321" t="s">
        <v>204</v>
      </c>
      <c r="E120" s="357">
        <v>60</v>
      </c>
      <c r="F120" s="327">
        <v>0</v>
      </c>
      <c r="G120" s="327">
        <f t="shared" si="3"/>
        <v>0</v>
      </c>
    </row>
    <row r="121" spans="1:7">
      <c r="A121" s="326">
        <v>35</v>
      </c>
      <c r="B121" s="356" t="s">
        <v>1837</v>
      </c>
      <c r="C121" s="321" t="s">
        <v>1838</v>
      </c>
      <c r="D121" s="321" t="s">
        <v>1632</v>
      </c>
      <c r="E121" s="357">
        <v>1</v>
      </c>
      <c r="F121" s="327">
        <v>0</v>
      </c>
      <c r="G121" s="327">
        <f t="shared" si="3"/>
        <v>0</v>
      </c>
    </row>
    <row r="122" spans="1:7">
      <c r="A122" s="326">
        <v>36</v>
      </c>
      <c r="B122" s="356" t="s">
        <v>1839</v>
      </c>
      <c r="C122" s="321" t="s">
        <v>1840</v>
      </c>
      <c r="D122" s="321" t="s">
        <v>1632</v>
      </c>
      <c r="E122" s="357">
        <v>1</v>
      </c>
      <c r="F122" s="327">
        <v>0</v>
      </c>
      <c r="G122" s="327">
        <f t="shared" si="3"/>
        <v>0</v>
      </c>
    </row>
    <row r="123" spans="1:7">
      <c r="A123" s="326">
        <v>37</v>
      </c>
      <c r="B123" s="356" t="s">
        <v>1841</v>
      </c>
      <c r="C123" s="321" t="s">
        <v>1842</v>
      </c>
      <c r="D123" s="321" t="s">
        <v>1632</v>
      </c>
      <c r="E123" s="357">
        <v>2</v>
      </c>
      <c r="F123" s="327">
        <v>0</v>
      </c>
      <c r="G123" s="327">
        <f t="shared" si="3"/>
        <v>0</v>
      </c>
    </row>
    <row r="124" spans="1:7">
      <c r="A124" s="329">
        <v>38</v>
      </c>
      <c r="B124" s="358" t="s">
        <v>1839</v>
      </c>
      <c r="C124" s="325" t="s">
        <v>1843</v>
      </c>
      <c r="D124" s="325" t="s">
        <v>1632</v>
      </c>
      <c r="E124" s="353">
        <v>1</v>
      </c>
      <c r="F124" s="330">
        <v>0</v>
      </c>
      <c r="G124" s="330">
        <f>E124*F124</f>
        <v>0</v>
      </c>
    </row>
    <row r="125" spans="1:7">
      <c r="F125" s="327"/>
      <c r="G125" s="327">
        <f>SUM(G87:G124)</f>
        <v>0</v>
      </c>
    </row>
    <row r="126" spans="1:7">
      <c r="C126" s="321" t="s">
        <v>1844</v>
      </c>
      <c r="G126" s="327">
        <f>G125*0.05</f>
        <v>0</v>
      </c>
    </row>
    <row r="127" spans="1:7">
      <c r="C127" s="321" t="s">
        <v>502</v>
      </c>
      <c r="G127" s="327">
        <f>G125+G126</f>
        <v>0</v>
      </c>
    </row>
    <row r="128" spans="1:7">
      <c r="C128" s="321" t="s">
        <v>1845</v>
      </c>
      <c r="G128" s="327">
        <f>G127*0.05</f>
        <v>0</v>
      </c>
    </row>
    <row r="129" spans="1:7">
      <c r="C129" s="321" t="s">
        <v>1846</v>
      </c>
      <c r="G129" s="359">
        <f>G127+G128</f>
        <v>0</v>
      </c>
    </row>
    <row r="133" spans="1:7">
      <c r="A133" s="336"/>
      <c r="B133" s="336" t="s">
        <v>1847</v>
      </c>
      <c r="C133" s="336"/>
      <c r="D133" s="336"/>
      <c r="E133" s="336"/>
      <c r="F133" s="336"/>
      <c r="G133" s="336"/>
    </row>
    <row r="135" spans="1:7">
      <c r="A135" s="329" t="s">
        <v>1748</v>
      </c>
      <c r="B135" s="325" t="s">
        <v>1749</v>
      </c>
      <c r="C135" s="325" t="s">
        <v>1750</v>
      </c>
      <c r="D135" s="325" t="s">
        <v>1751</v>
      </c>
      <c r="E135" s="337" t="s">
        <v>1752</v>
      </c>
      <c r="F135" s="337" t="s">
        <v>1753</v>
      </c>
      <c r="G135" s="337" t="s">
        <v>1754</v>
      </c>
    </row>
    <row r="136" spans="1:7">
      <c r="A136" s="326">
        <v>1</v>
      </c>
      <c r="B136" s="321" t="s">
        <v>1848</v>
      </c>
      <c r="C136" s="321" t="s">
        <v>1849</v>
      </c>
      <c r="D136" s="321" t="s">
        <v>1632</v>
      </c>
      <c r="E136" s="357">
        <v>1</v>
      </c>
      <c r="F136" s="327">
        <v>0</v>
      </c>
      <c r="G136" s="327">
        <f t="shared" ref="G136:G141" si="4">E136*F136</f>
        <v>0</v>
      </c>
    </row>
    <row r="137" spans="1:7">
      <c r="A137" s="326">
        <v>2</v>
      </c>
      <c r="B137" s="321" t="s">
        <v>1850</v>
      </c>
      <c r="C137" s="321" t="s">
        <v>1851</v>
      </c>
      <c r="D137" s="321" t="s">
        <v>1632</v>
      </c>
      <c r="E137" s="357">
        <v>1</v>
      </c>
      <c r="F137" s="327">
        <v>0</v>
      </c>
      <c r="G137" s="327">
        <f t="shared" si="4"/>
        <v>0</v>
      </c>
    </row>
    <row r="138" spans="1:7">
      <c r="A138" s="326">
        <v>3</v>
      </c>
      <c r="B138" s="321" t="s">
        <v>1852</v>
      </c>
      <c r="C138" s="321" t="s">
        <v>1853</v>
      </c>
      <c r="D138" s="321" t="s">
        <v>1632</v>
      </c>
      <c r="E138" s="357">
        <v>1</v>
      </c>
      <c r="F138" s="327">
        <v>0</v>
      </c>
      <c r="G138" s="327">
        <f t="shared" si="4"/>
        <v>0</v>
      </c>
    </row>
    <row r="139" spans="1:7">
      <c r="A139" s="326">
        <v>4</v>
      </c>
      <c r="B139" s="321" t="s">
        <v>1854</v>
      </c>
      <c r="C139" s="321" t="s">
        <v>1855</v>
      </c>
      <c r="D139" s="321" t="s">
        <v>1632</v>
      </c>
      <c r="E139" s="357">
        <v>1</v>
      </c>
      <c r="F139" s="327">
        <v>0</v>
      </c>
      <c r="G139" s="327">
        <f t="shared" si="4"/>
        <v>0</v>
      </c>
    </row>
    <row r="140" spans="1:7">
      <c r="A140" s="326">
        <v>5</v>
      </c>
      <c r="B140" s="321" t="s">
        <v>1856</v>
      </c>
      <c r="C140" s="321" t="s">
        <v>1857</v>
      </c>
      <c r="D140" s="321" t="s">
        <v>1632</v>
      </c>
      <c r="E140" s="357">
        <v>1</v>
      </c>
      <c r="F140" s="327">
        <v>0</v>
      </c>
      <c r="G140" s="327">
        <f t="shared" si="4"/>
        <v>0</v>
      </c>
    </row>
    <row r="141" spans="1:7">
      <c r="A141" s="329">
        <v>6</v>
      </c>
      <c r="B141" s="325" t="s">
        <v>1854</v>
      </c>
      <c r="C141" s="325" t="s">
        <v>1858</v>
      </c>
      <c r="D141" s="325" t="s">
        <v>1632</v>
      </c>
      <c r="E141" s="353">
        <v>1</v>
      </c>
      <c r="F141" s="330">
        <v>0</v>
      </c>
      <c r="G141" s="330">
        <f t="shared" si="4"/>
        <v>0</v>
      </c>
    </row>
    <row r="142" spans="1:7">
      <c r="F142" s="327" t="s">
        <v>1470</v>
      </c>
      <c r="G142" s="359">
        <f>SUM(G136:G141)</f>
        <v>0</v>
      </c>
    </row>
    <row r="146" spans="1:7">
      <c r="A146" s="336"/>
      <c r="B146" s="336" t="s">
        <v>1859</v>
      </c>
      <c r="C146" s="336"/>
      <c r="D146" s="336"/>
      <c r="E146" s="336"/>
      <c r="F146" s="336"/>
      <c r="G146" s="336"/>
    </row>
    <row r="148" spans="1:7">
      <c r="A148" s="329" t="s">
        <v>1748</v>
      </c>
      <c r="B148" s="325" t="s">
        <v>1749</v>
      </c>
      <c r="C148" s="325" t="s">
        <v>1750</v>
      </c>
      <c r="D148" s="325" t="s">
        <v>1751</v>
      </c>
      <c r="E148" s="337" t="s">
        <v>1752</v>
      </c>
      <c r="F148" s="337" t="s">
        <v>1753</v>
      </c>
      <c r="G148" s="337" t="s">
        <v>1754</v>
      </c>
    </row>
    <row r="149" spans="1:7">
      <c r="A149" s="326">
        <v>1</v>
      </c>
      <c r="B149" s="356" t="s">
        <v>1860</v>
      </c>
      <c r="C149" s="321" t="s">
        <v>1861</v>
      </c>
      <c r="D149" s="321" t="s">
        <v>1632</v>
      </c>
      <c r="E149" s="360">
        <v>1</v>
      </c>
      <c r="F149" s="327">
        <v>0</v>
      </c>
      <c r="G149" s="327">
        <f>E149*F149</f>
        <v>0</v>
      </c>
    </row>
    <row r="150" spans="1:7">
      <c r="A150" s="326">
        <v>2</v>
      </c>
      <c r="B150" s="356" t="s">
        <v>1862</v>
      </c>
      <c r="C150" s="321" t="s">
        <v>1863</v>
      </c>
      <c r="D150" s="321" t="s">
        <v>1632</v>
      </c>
      <c r="E150" s="360">
        <v>1</v>
      </c>
      <c r="F150" s="327">
        <v>0</v>
      </c>
      <c r="G150" s="327">
        <f>E150*F150</f>
        <v>0</v>
      </c>
    </row>
    <row r="151" spans="1:7">
      <c r="A151" s="329">
        <v>3</v>
      </c>
      <c r="B151" s="358" t="s">
        <v>1864</v>
      </c>
      <c r="C151" s="325" t="s">
        <v>1865</v>
      </c>
      <c r="D151" s="325" t="s">
        <v>1632</v>
      </c>
      <c r="E151" s="361">
        <v>1</v>
      </c>
      <c r="F151" s="330">
        <v>0</v>
      </c>
      <c r="G151" s="330">
        <f>E151*F151</f>
        <v>0</v>
      </c>
    </row>
    <row r="152" spans="1:7">
      <c r="F152" s="327" t="s">
        <v>1470</v>
      </c>
      <c r="G152" s="355">
        <f>SUM(G149:G151)</f>
        <v>0</v>
      </c>
    </row>
    <row r="156" spans="1:7">
      <c r="A156" s="336"/>
      <c r="B156" s="336" t="s">
        <v>1866</v>
      </c>
      <c r="C156" s="336"/>
      <c r="D156" s="336"/>
      <c r="E156" s="336"/>
      <c r="F156" s="336"/>
      <c r="G156" s="336"/>
    </row>
    <row r="158" spans="1:7">
      <c r="A158" s="329" t="s">
        <v>1748</v>
      </c>
      <c r="B158" s="325" t="s">
        <v>1749</v>
      </c>
      <c r="C158" s="325" t="s">
        <v>1750</v>
      </c>
      <c r="D158" s="325" t="s">
        <v>1751</v>
      </c>
      <c r="E158" s="337" t="s">
        <v>1752</v>
      </c>
      <c r="F158" s="337" t="s">
        <v>1753</v>
      </c>
      <c r="G158" s="337" t="s">
        <v>1754</v>
      </c>
    </row>
    <row r="159" spans="1:7">
      <c r="A159" s="362">
        <v>1</v>
      </c>
      <c r="B159" s="363"/>
      <c r="C159" s="363" t="s">
        <v>1867</v>
      </c>
      <c r="D159" s="363" t="s">
        <v>1868</v>
      </c>
      <c r="E159" s="364">
        <v>10</v>
      </c>
      <c r="F159" s="365">
        <v>0</v>
      </c>
      <c r="G159" s="365">
        <f>E159*F159</f>
        <v>0</v>
      </c>
    </row>
    <row r="160" spans="1:7">
      <c r="F160" s="321" t="s">
        <v>1470</v>
      </c>
      <c r="G160" s="359">
        <f>SUM(G159)</f>
        <v>0</v>
      </c>
    </row>
    <row r="165" spans="1:7">
      <c r="D165" s="322"/>
    </row>
    <row r="167" spans="1:7">
      <c r="A167" s="336"/>
      <c r="B167" s="336" t="s">
        <v>1869</v>
      </c>
      <c r="C167" s="336"/>
      <c r="D167" s="336"/>
      <c r="E167" s="336"/>
      <c r="F167" s="336"/>
      <c r="G167" s="336"/>
    </row>
    <row r="169" spans="1:7">
      <c r="A169" s="329" t="s">
        <v>1748</v>
      </c>
      <c r="B169" s="325" t="s">
        <v>1749</v>
      </c>
      <c r="C169" s="325" t="s">
        <v>1750</v>
      </c>
      <c r="D169" s="325" t="s">
        <v>1751</v>
      </c>
      <c r="E169" s="337" t="s">
        <v>1752</v>
      </c>
      <c r="F169" s="337" t="s">
        <v>1753</v>
      </c>
      <c r="G169" s="337" t="s">
        <v>1754</v>
      </c>
    </row>
    <row r="170" spans="1:7">
      <c r="A170" s="326">
        <v>1</v>
      </c>
      <c r="C170" s="321" t="s">
        <v>1870</v>
      </c>
      <c r="D170" s="321" t="s">
        <v>1868</v>
      </c>
      <c r="E170" s="357">
        <v>2</v>
      </c>
      <c r="F170" s="327">
        <v>0</v>
      </c>
      <c r="G170" s="327">
        <f>E170*F170</f>
        <v>0</v>
      </c>
    </row>
    <row r="171" spans="1:7">
      <c r="A171" s="326">
        <v>2</v>
      </c>
      <c r="C171" s="321" t="s">
        <v>1871</v>
      </c>
      <c r="D171" s="321" t="s">
        <v>1868</v>
      </c>
      <c r="E171" s="357">
        <v>10</v>
      </c>
      <c r="F171" s="327">
        <v>0</v>
      </c>
      <c r="G171" s="327">
        <f>E171*F171</f>
        <v>0</v>
      </c>
    </row>
    <row r="172" spans="1:7">
      <c r="A172" s="326">
        <v>3</v>
      </c>
      <c r="C172" s="321" t="s">
        <v>1872</v>
      </c>
      <c r="D172" s="321" t="s">
        <v>1868</v>
      </c>
      <c r="E172" s="357">
        <v>2</v>
      </c>
      <c r="F172" s="327">
        <v>0</v>
      </c>
      <c r="G172" s="327">
        <f>E172*F172</f>
        <v>0</v>
      </c>
    </row>
    <row r="173" spans="1:7">
      <c r="A173" s="326">
        <v>4</v>
      </c>
      <c r="C173" s="321" t="s">
        <v>1873</v>
      </c>
      <c r="D173" s="321" t="s">
        <v>1868</v>
      </c>
      <c r="E173" s="357">
        <v>2</v>
      </c>
      <c r="F173" s="327">
        <v>0</v>
      </c>
      <c r="G173" s="327">
        <f>E173*F173</f>
        <v>0</v>
      </c>
    </row>
    <row r="174" spans="1:7">
      <c r="A174" s="329">
        <v>5</v>
      </c>
      <c r="B174" s="325"/>
      <c r="C174" s="325" t="s">
        <v>1874</v>
      </c>
      <c r="D174" s="325" t="s">
        <v>1868</v>
      </c>
      <c r="E174" s="353">
        <v>10</v>
      </c>
      <c r="F174" s="330">
        <v>0</v>
      </c>
      <c r="G174" s="330">
        <f>E174*F174</f>
        <v>0</v>
      </c>
    </row>
    <row r="175" spans="1:7">
      <c r="F175" s="327" t="s">
        <v>1470</v>
      </c>
      <c r="G175" s="359">
        <f>SUM(G170:G174)</f>
        <v>0</v>
      </c>
    </row>
  </sheetData>
  <mergeCells count="2">
    <mergeCell ref="A8:D8"/>
    <mergeCell ref="A38:D38"/>
  </mergeCells>
  <pageMargins left="0.78740157480314965" right="0.78740157480314965" top="0.98425196850393704" bottom="0.98425196850393704" header="0.51181102362204722" footer="0.51181102362204722"/>
  <pageSetup paperSize="9" scale="85" fitToHeight="7"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workbookViewId="0"/>
  </sheetViews>
  <sheetFormatPr defaultRowHeight="15"/>
  <cols>
    <col min="1" max="1" width="15.83203125" style="297" customWidth="1"/>
    <col min="2" max="2" width="72.6640625" style="297" customWidth="1"/>
    <col min="3" max="3" width="9.33203125" style="297"/>
    <col min="4" max="4" width="16" style="297" customWidth="1"/>
    <col min="5" max="5" width="27.83203125" style="297" customWidth="1"/>
    <col min="6" max="6" width="20" style="297" customWidth="1"/>
    <col min="7" max="7" width="31.6640625" style="297" customWidth="1"/>
    <col min="8" max="16384" width="9.33203125" style="297"/>
  </cols>
  <sheetData>
    <row r="1" spans="1:6">
      <c r="A1" s="320" t="s">
        <v>1716</v>
      </c>
    </row>
    <row r="2" spans="1:6">
      <c r="A2" s="320" t="s">
        <v>1717</v>
      </c>
    </row>
    <row r="3" spans="1:6">
      <c r="A3" s="320" t="s">
        <v>1877</v>
      </c>
    </row>
    <row r="4" spans="1:6">
      <c r="A4" s="296"/>
    </row>
    <row r="5" spans="1:6">
      <c r="A5" s="297" t="s">
        <v>1688</v>
      </c>
    </row>
    <row r="6" spans="1:6">
      <c r="A6" s="298" t="s">
        <v>1689</v>
      </c>
      <c r="B6" s="298" t="s">
        <v>1690</v>
      </c>
      <c r="C6" s="298" t="s">
        <v>1468</v>
      </c>
      <c r="D6" s="298" t="s">
        <v>1691</v>
      </c>
      <c r="E6" s="298" t="s">
        <v>1692</v>
      </c>
      <c r="F6" s="299" t="s">
        <v>1693</v>
      </c>
    </row>
    <row r="7" spans="1:6">
      <c r="A7" s="300"/>
      <c r="B7" s="301" t="s">
        <v>1694</v>
      </c>
      <c r="C7" s="301">
        <v>1</v>
      </c>
      <c r="D7" s="302"/>
      <c r="E7" s="302">
        <f>C7*D7</f>
        <v>0</v>
      </c>
      <c r="F7" s="303">
        <f>E7*1.21</f>
        <v>0</v>
      </c>
    </row>
    <row r="8" spans="1:6">
      <c r="A8" s="300"/>
      <c r="B8" s="301" t="s">
        <v>1695</v>
      </c>
      <c r="C8" s="301">
        <v>1</v>
      </c>
      <c r="D8" s="302"/>
      <c r="E8" s="302">
        <f t="shared" ref="E8:E28" si="0">C8*D8</f>
        <v>0</v>
      </c>
      <c r="F8" s="303">
        <f t="shared" ref="F8:F28" si="1">E8*1.21</f>
        <v>0</v>
      </c>
    </row>
    <row r="9" spans="1:6">
      <c r="A9" s="300"/>
      <c r="B9" s="304" t="s">
        <v>1696</v>
      </c>
      <c r="C9" s="301">
        <v>2</v>
      </c>
      <c r="D9" s="302"/>
      <c r="E9" s="302">
        <f t="shared" si="0"/>
        <v>0</v>
      </c>
      <c r="F9" s="303">
        <f t="shared" si="1"/>
        <v>0</v>
      </c>
    </row>
    <row r="10" spans="1:6">
      <c r="A10" s="300"/>
      <c r="B10" s="304" t="s">
        <v>1697</v>
      </c>
      <c r="C10" s="301">
        <v>1</v>
      </c>
      <c r="D10" s="302"/>
      <c r="E10" s="302">
        <f t="shared" si="0"/>
        <v>0</v>
      </c>
      <c r="F10" s="303">
        <f t="shared" si="1"/>
        <v>0</v>
      </c>
    </row>
    <row r="11" spans="1:6">
      <c r="A11" s="300"/>
      <c r="B11" s="305" t="s">
        <v>1698</v>
      </c>
      <c r="C11" s="301">
        <v>30</v>
      </c>
      <c r="D11" s="302"/>
      <c r="E11" s="302">
        <f t="shared" si="0"/>
        <v>0</v>
      </c>
      <c r="F11" s="303">
        <f t="shared" si="1"/>
        <v>0</v>
      </c>
    </row>
    <row r="12" spans="1:6">
      <c r="A12" s="300"/>
      <c r="B12" s="306" t="s">
        <v>1699</v>
      </c>
      <c r="C12" s="301">
        <v>10</v>
      </c>
      <c r="D12" s="302"/>
      <c r="E12" s="302">
        <f t="shared" si="0"/>
        <v>0</v>
      </c>
      <c r="F12" s="303">
        <f t="shared" si="1"/>
        <v>0</v>
      </c>
    </row>
    <row r="13" spans="1:6">
      <c r="A13" s="307"/>
      <c r="B13" s="308" t="s">
        <v>1700</v>
      </c>
      <c r="C13" s="309">
        <v>1</v>
      </c>
      <c r="D13" s="302"/>
      <c r="E13" s="302">
        <f t="shared" si="0"/>
        <v>0</v>
      </c>
      <c r="F13" s="303">
        <f t="shared" si="1"/>
        <v>0</v>
      </c>
    </row>
    <row r="14" spans="1:6">
      <c r="A14" s="307"/>
      <c r="B14" s="308" t="s">
        <v>1701</v>
      </c>
      <c r="C14" s="309">
        <v>1</v>
      </c>
      <c r="D14" s="302"/>
      <c r="E14" s="302">
        <f t="shared" si="0"/>
        <v>0</v>
      </c>
      <c r="F14" s="303">
        <f t="shared" si="1"/>
        <v>0</v>
      </c>
    </row>
    <row r="15" spans="1:6">
      <c r="A15" s="300"/>
      <c r="B15" s="301" t="s">
        <v>1702</v>
      </c>
      <c r="C15" s="301">
        <v>1</v>
      </c>
      <c r="D15" s="302"/>
      <c r="E15" s="302">
        <f t="shared" si="0"/>
        <v>0</v>
      </c>
      <c r="F15" s="303">
        <f t="shared" si="1"/>
        <v>0</v>
      </c>
    </row>
    <row r="16" spans="1:6">
      <c r="A16" s="300"/>
      <c r="B16" s="301" t="s">
        <v>1703</v>
      </c>
      <c r="C16" s="301">
        <v>1</v>
      </c>
      <c r="D16" s="302"/>
      <c r="E16" s="302">
        <f t="shared" si="0"/>
        <v>0</v>
      </c>
      <c r="F16" s="303">
        <f t="shared" si="1"/>
        <v>0</v>
      </c>
    </row>
    <row r="17" spans="1:6">
      <c r="A17" s="300"/>
      <c r="B17" s="301" t="s">
        <v>1704</v>
      </c>
      <c r="C17" s="301">
        <v>1</v>
      </c>
      <c r="D17" s="302"/>
      <c r="E17" s="302">
        <f t="shared" si="0"/>
        <v>0</v>
      </c>
      <c r="F17" s="303">
        <f t="shared" si="1"/>
        <v>0</v>
      </c>
    </row>
    <row r="18" spans="1:6">
      <c r="A18" s="300"/>
      <c r="B18" s="301" t="s">
        <v>1705</v>
      </c>
      <c r="C18" s="301">
        <v>1</v>
      </c>
      <c r="D18" s="302"/>
      <c r="E18" s="302">
        <f t="shared" si="0"/>
        <v>0</v>
      </c>
      <c r="F18" s="303">
        <f t="shared" si="1"/>
        <v>0</v>
      </c>
    </row>
    <row r="19" spans="1:6">
      <c r="A19" s="310"/>
      <c r="B19" s="311" t="s">
        <v>1706</v>
      </c>
      <c r="C19" s="311">
        <v>1</v>
      </c>
      <c r="D19" s="312"/>
      <c r="E19" s="302">
        <f t="shared" si="0"/>
        <v>0</v>
      </c>
      <c r="F19" s="303">
        <f t="shared" si="1"/>
        <v>0</v>
      </c>
    </row>
    <row r="20" spans="1:6">
      <c r="A20" s="310"/>
      <c r="B20" s="311" t="s">
        <v>1707</v>
      </c>
      <c r="C20" s="311">
        <v>1</v>
      </c>
      <c r="D20" s="312"/>
      <c r="E20" s="312">
        <f t="shared" si="0"/>
        <v>0</v>
      </c>
      <c r="F20" s="313">
        <f t="shared" si="1"/>
        <v>0</v>
      </c>
    </row>
    <row r="21" spans="1:6">
      <c r="A21" s="310"/>
      <c r="B21" s="311" t="s">
        <v>1708</v>
      </c>
      <c r="C21" s="311">
        <v>30</v>
      </c>
      <c r="D21" s="312"/>
      <c r="E21" s="312">
        <f t="shared" si="0"/>
        <v>0</v>
      </c>
      <c r="F21" s="313">
        <f t="shared" si="1"/>
        <v>0</v>
      </c>
    </row>
    <row r="22" spans="1:6">
      <c r="A22" s="310"/>
      <c r="B22" s="311" t="s">
        <v>1709</v>
      </c>
      <c r="C22" s="311">
        <v>150</v>
      </c>
      <c r="D22" s="312"/>
      <c r="E22" s="312">
        <f t="shared" si="0"/>
        <v>0</v>
      </c>
      <c r="F22" s="313">
        <f t="shared" si="1"/>
        <v>0</v>
      </c>
    </row>
    <row r="23" spans="1:6">
      <c r="A23" s="310"/>
      <c r="B23" s="311" t="s">
        <v>1710</v>
      </c>
      <c r="C23" s="311">
        <v>1</v>
      </c>
      <c r="D23" s="312"/>
      <c r="E23" s="312">
        <f t="shared" si="0"/>
        <v>0</v>
      </c>
      <c r="F23" s="313">
        <f t="shared" si="1"/>
        <v>0</v>
      </c>
    </row>
    <row r="24" spans="1:6">
      <c r="A24" s="310"/>
      <c r="B24" s="311" t="s">
        <v>1711</v>
      </c>
      <c r="C24" s="311">
        <v>8</v>
      </c>
      <c r="D24" s="312"/>
      <c r="E24" s="312">
        <f t="shared" si="0"/>
        <v>0</v>
      </c>
      <c r="F24" s="313">
        <f t="shared" si="1"/>
        <v>0</v>
      </c>
    </row>
    <row r="25" spans="1:6">
      <c r="A25" s="310"/>
      <c r="B25" s="311" t="s">
        <v>1712</v>
      </c>
      <c r="C25" s="311">
        <v>2</v>
      </c>
      <c r="D25" s="312"/>
      <c r="E25" s="312">
        <f t="shared" si="0"/>
        <v>0</v>
      </c>
      <c r="F25" s="313">
        <f t="shared" si="1"/>
        <v>0</v>
      </c>
    </row>
    <row r="26" spans="1:6">
      <c r="A26" s="310"/>
      <c r="B26" s="311" t="s">
        <v>1713</v>
      </c>
      <c r="C26" s="311">
        <v>1</v>
      </c>
      <c r="D26" s="312"/>
      <c r="E26" s="312">
        <f t="shared" si="0"/>
        <v>0</v>
      </c>
      <c r="F26" s="313">
        <f t="shared" si="1"/>
        <v>0</v>
      </c>
    </row>
    <row r="27" spans="1:6">
      <c r="A27" s="310"/>
      <c r="B27" s="311" t="s">
        <v>1714</v>
      </c>
      <c r="C27" s="311">
        <v>1</v>
      </c>
      <c r="D27" s="312"/>
      <c r="E27" s="312">
        <f t="shared" si="0"/>
        <v>0</v>
      </c>
      <c r="F27" s="313">
        <f t="shared" si="1"/>
        <v>0</v>
      </c>
    </row>
    <row r="28" spans="1:6" ht="14.25" customHeight="1" thickBot="1">
      <c r="A28" s="310"/>
      <c r="B28" s="314" t="s">
        <v>1715</v>
      </c>
      <c r="C28" s="314">
        <v>1</v>
      </c>
      <c r="D28" s="315"/>
      <c r="E28" s="312">
        <f t="shared" si="0"/>
        <v>0</v>
      </c>
      <c r="F28" s="313">
        <f t="shared" si="1"/>
        <v>0</v>
      </c>
    </row>
    <row r="29" spans="1:6" ht="15.75" thickBot="1">
      <c r="A29" s="316"/>
      <c r="B29" s="317" t="s">
        <v>1470</v>
      </c>
      <c r="C29" s="317"/>
      <c r="D29" s="317"/>
      <c r="E29" s="318">
        <f>SUM(E7:E28)</f>
        <v>0</v>
      </c>
      <c r="F29" s="319">
        <f>SUM(F7:F28)</f>
        <v>0</v>
      </c>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6</vt:i4>
      </vt:variant>
    </vt:vector>
  </HeadingPairs>
  <TitlesOfParts>
    <vt:vector size="13" baseType="lpstr">
      <vt:lpstr>Rekapitulace stavby</vt:lpstr>
      <vt:lpstr>24033a - STAVEBNÍ ÚPRAVY</vt:lpstr>
      <vt:lpstr>Zdravotechnika - výkaz výměr</vt:lpstr>
      <vt:lpstr>Vytápění - výkaz výměr</vt:lpstr>
      <vt:lpstr>Vzduchotechnika - výkaz výměr</vt:lpstr>
      <vt:lpstr>SOUPIS PRACÍ ELEKTRO</vt:lpstr>
      <vt:lpstr>EZS, CCTV - výkaz výměr</vt:lpstr>
      <vt:lpstr>'24033a - STAVEBNÍ ÚPRAVY'!Názvy_tisku</vt:lpstr>
      <vt:lpstr>'Rekapitulace stavby'!Názvy_tisku</vt:lpstr>
      <vt:lpstr>'24033a - STAVEBNÍ ÚPRAVY'!Oblast_tisku</vt:lpstr>
      <vt:lpstr>'Rekapitulace stavby'!Oblast_tisku</vt:lpstr>
      <vt:lpstr>'Vytápění - výkaz výměr'!Oblast_tisku</vt:lpstr>
      <vt:lpstr>'Zdravotechnika - výkaz výměr'!Oblast_tisku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ALENA-PC\alena</dc:creator>
  <cp:lastModifiedBy>Standa</cp:lastModifiedBy>
  <dcterms:created xsi:type="dcterms:W3CDTF">2024-10-30T07:57:08Z</dcterms:created>
  <dcterms:modified xsi:type="dcterms:W3CDTF">2024-10-31T10:58:20Z</dcterms:modified>
</cp:coreProperties>
</file>